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80" activeTab="0"/>
  </bookViews>
  <sheets>
    <sheet name="01.07.2018" sheetId="1" r:id="rId1"/>
  </sheets>
  <definedNames>
    <definedName name="_xlnm.Print_Titles" localSheetId="0">'01.07.2018'!$7:$8</definedName>
    <definedName name="_xlnm.Print_Area" localSheetId="0">'01.07.2018'!$A$1:$M$311</definedName>
  </definedNames>
  <calcPr fullCalcOnLoad="1"/>
</workbook>
</file>

<file path=xl/sharedStrings.xml><?xml version="1.0" encoding="utf-8"?>
<sst xmlns="http://schemas.openxmlformats.org/spreadsheetml/2006/main" count="690" uniqueCount="515">
  <si>
    <t>(тис.грн.)</t>
  </si>
  <si>
    <t>Код програмної класифіка-ції видатків та кредитува-ння місцевих бюджетів</t>
  </si>
  <si>
    <t>Код ТПКВКМБ /
ТКВКБМС</t>
  </si>
  <si>
    <t>Код ФКВКБ</t>
  </si>
  <si>
    <t>Загальний фонд</t>
  </si>
  <si>
    <t>Спеціальний фонд</t>
  </si>
  <si>
    <t>0180</t>
  </si>
  <si>
    <t>0830</t>
  </si>
  <si>
    <t>0133</t>
  </si>
  <si>
    <t>0490</t>
  </si>
  <si>
    <t>Разом:</t>
  </si>
  <si>
    <t>0990</t>
  </si>
  <si>
    <t>проведення конкурсу "Вчитель року", премія міського голови "Кращий освітянин року"</t>
  </si>
  <si>
    <t>Разом</t>
  </si>
  <si>
    <t>1040</t>
  </si>
  <si>
    <t>0763</t>
  </si>
  <si>
    <t xml:space="preserve">матеріальний супровід хворих до місця лікування та в зворотньому шляху; </t>
  </si>
  <si>
    <t>придбання лікарських засобів для проведення хіміопрофілактики туберкульору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</si>
  <si>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>1050</t>
  </si>
  <si>
    <t>Організація та проведення громадських робіт</t>
  </si>
  <si>
    <t>1060</t>
  </si>
  <si>
    <t>3200</t>
  </si>
  <si>
    <t>1030</t>
  </si>
  <si>
    <t>Інші видатки на соціальний захист ветеранів війни та праці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</si>
  <si>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</si>
  <si>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</si>
  <si>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</si>
  <si>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компенсація за пільговий проїзд  окремим категоріям громадян на приміських та дачних маршрутах автомобільним транспортом</t>
  </si>
  <si>
    <t>Компенсаційні виплати за пільговий проїзд окремих категорій громадян на залізничному транспорті</t>
  </si>
  <si>
    <t>компенсація за пільговий проїзд  окремим категоріям громадян залізничним транспортом</t>
  </si>
  <si>
    <t>3180</t>
  </si>
  <si>
    <t>1010</t>
  </si>
  <si>
    <t>компенсація фізичним особам, які надають соціальні послуги</t>
  </si>
  <si>
    <t>1090</t>
  </si>
  <si>
    <t>Служба у справах дітей Южноукраїнської міської ради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</si>
  <si>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</si>
  <si>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</si>
  <si>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проведення оплачуваних громадських робіт учнями загальноосвітніх закладів під час літніх канікул</t>
  </si>
  <si>
    <t>стипендія міського голови у галузі культури та спорту</t>
  </si>
  <si>
    <t>0829</t>
  </si>
  <si>
    <t>0810</t>
  </si>
  <si>
    <t>Проведення навчально-тренувальних зборів і змагань з олімпійських видів спорту, придбання призів, спортивної форми, спортінвентарю та ін.</t>
  </si>
  <si>
    <t>5012</t>
  </si>
  <si>
    <t>Проведення навчально-тренувальних зборів і змагань з неолімпійських видів спорту, придбання призів, спортивної форми, спортінвентарю та ін.</t>
  </si>
  <si>
    <t>Проведення загальноміських заходів та змагань з фізичної культури, придбання призів, спортивної форми, спортінвентарю та ін.</t>
  </si>
  <si>
    <t>із них:</t>
  </si>
  <si>
    <t xml:space="preserve"> - поточний ремонт під’їздів в житлових будинках  -  одержувач комунальне підприємство "Житлово-експлуатаційне об"єднання"</t>
  </si>
  <si>
    <t>4016020</t>
  </si>
  <si>
    <t>6020</t>
  </si>
  <si>
    <t>Капітальний ремонт об'єктів житлового господарства</t>
  </si>
  <si>
    <t>Капітальний ремонт житлового фонду</t>
  </si>
  <si>
    <t>4016050</t>
  </si>
  <si>
    <t>6050</t>
  </si>
  <si>
    <t>Фінансова підтримка об'єктів комунального господарства</t>
  </si>
  <si>
    <t>4016052</t>
  </si>
  <si>
    <t>6052</t>
  </si>
  <si>
    <t>0620</t>
  </si>
  <si>
    <t>Забезпечення функціонування водопровідно-каналізаційного господарства</t>
  </si>
  <si>
    <t>Благоустрій  міст, сіл, селищ</t>
  </si>
  <si>
    <t>Програма стабілізації та соціально-економічного розвитку територій</t>
  </si>
  <si>
    <t>0610</t>
  </si>
  <si>
    <t>0910</t>
  </si>
  <si>
    <t>1020</t>
  </si>
  <si>
    <t>0921</t>
  </si>
  <si>
    <t>7420</t>
  </si>
  <si>
    <t>6017310</t>
  </si>
  <si>
    <t>7310</t>
  </si>
  <si>
    <t>Проведення заходів із землеустрою</t>
  </si>
  <si>
    <t>Управління з питань надзвичайних ситуацій та взаємодії з правоохоронними органами Южноукраїнської міської ради</t>
  </si>
  <si>
    <t>0320</t>
  </si>
  <si>
    <t>ВСЬОГО</t>
  </si>
  <si>
    <t>Начальник фінансового управління Южноукраїнської міської ради</t>
  </si>
  <si>
    <t>Т.О.Гончарова</t>
  </si>
  <si>
    <t>5061</t>
  </si>
  <si>
    <t xml:space="preserve">обслуговування  об"ектів благоустрою міста- одержувач бюджетних коштів - комунальне підприємство "Служба комунального господарства"  </t>
  </si>
  <si>
    <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</rPr>
      <t xml:space="preserve"> в частині проведеня заходів, виготовлення агітаційного матеріалу</t>
    </r>
  </si>
  <si>
    <t xml:space="preserve"> електроенергія вуличного освітлення міста та зовнішнього освітлення міського цвинтаря, технічне обслуговування, поточний ремонт кабельних мереж - одержувач  комунальне підприємстве "Служба комунального господарства"  </t>
  </si>
  <si>
    <t xml:space="preserve">встановлення  малих архітектурних форм по прт.Незалежності для облаштування соціальних торгівельних рядів   - одержувач  комунальне підприємстве "Служба комунального господарства"  </t>
  </si>
  <si>
    <t>придбання та встановлення  програмного забезпечення для комунальної системи комерційно-технологічної диспетчеризації на житлових будинках</t>
  </si>
  <si>
    <t xml:space="preserve"> - виготовлення пам"яток  для ознайомлення  мешканців  житлових будинків міста з інформацією щодо реформування основних напрямків житлово-комунального господарства</t>
  </si>
  <si>
    <t>стандартне приєднання до електричних мереж (міський пляж)</t>
  </si>
  <si>
    <t>проведення інвентарізації земель та виготовлення правовстановлюючих документів на земельні ділянки комунальної форми власності комунального підприємства "Служба комунального господарства"</t>
  </si>
  <si>
    <t>придбання земельних ділянок для суспільних потреб (міський цвінтар)  (одержувач бюджетних коштів - комунальне підприємство "Служба комунального господарства")</t>
  </si>
  <si>
    <t>0421</t>
  </si>
  <si>
    <t>4016051</t>
  </si>
  <si>
    <t>6051</t>
  </si>
  <si>
    <t>Забезпечення функціонування теплових мереж</t>
  </si>
  <si>
    <t xml:space="preserve">облаштування додаткового карману  для паркування  автотранспорту  по вул.Молодіжній  біля житлового будинку №5 - одержувач комунальне підприємство "Служба комунального господарства"  </t>
  </si>
  <si>
    <t>капітальний ремонт інженерних мереж гуртожитку № 8 за адресою вул.Дружби Народів,1 м.Южноукраїнська Миколаївської обл.</t>
  </si>
  <si>
    <t>0380</t>
  </si>
  <si>
    <t>Міська комплексна програма "Профілактика злочинності та вдосконалення системи захисту конституційних прав і свобод громадян в місті Южноукраїнську на 2017-2021 роки</t>
  </si>
  <si>
    <t>3031</t>
  </si>
  <si>
    <t>відшкодування проїзду до санаторію в межах області, придбання санаторно - курортних путівок ветеранам війни, праці, інвалідам та учасникам бойових дій</t>
  </si>
  <si>
    <t>надання пільг окремим категоріям громадян з послуг зв’язку</t>
  </si>
  <si>
    <t xml:space="preserve"> - поточний ремонт квартири комунальної  форми власності  №73 в житловому будинку  по прт.Незалежності,5</t>
  </si>
  <si>
    <t>облаштування торгівельного майданчику "Привокзальний ринок" об"єкту "Критий ринок"</t>
  </si>
  <si>
    <t xml:space="preserve">підготовка документації із землеустрою на земельні ділянки передбачені для проведення земельних торгів, виготовлення звітів з експертної оцінки земельних ділянок </t>
  </si>
  <si>
    <t>видавнича діяльність</t>
  </si>
  <si>
    <t>3033</t>
  </si>
  <si>
    <t>розроблення проектів із землеустрою щодо відведення земельних ділянок комунальної форми власності комунального підприємства "Житлово-експлуатаційне об"єднання" в постійне користування для будівництва та  обслуговування  багатоквартирних житлових будинків ( в тому числі для будівництва та обслуговування майданчиків для впровадження роздільного  збирання твердих побутових відходів на прибудинкових ткриторіях міста Южноукраїнська)</t>
  </si>
  <si>
    <t xml:space="preserve"> поточний ремонт внутрішньо квартальних  пішохідних доріжок   - одержувач бюджетних коштів - комунальне підприємство "Житлово-експлуатаційне об"еднання"</t>
  </si>
  <si>
    <t xml:space="preserve"> ямковий ремонт внутрішньо квартальних проїздів  - одержувач бюджетних коштів - комунальне підприємство "Житлово-експлуатаційне об"еднання"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</si>
  <si>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</si>
  <si>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Проведення навчально - тренувальних зборів і змагань з неолімпійських видів спорту</t>
  </si>
  <si>
    <t xml:space="preserve">придбання основних засобів (техніки, інструмента)  на суму 77,0 тис.грн. та   навісного обладнання (фрези дорожньої) на суму 423,7 тис.грн.  для проведення ямкового ремонту покриття доріг та робіт з благоустрою міста - одержувач комунальне підприємство "Служба комунального господарства"  </t>
  </si>
  <si>
    <t>Міська комплексна Програма «Охорона здоров`я в місті Южноукраїнську» на  2017-2022 роки</t>
  </si>
  <si>
    <t>5011</t>
  </si>
  <si>
    <t>придбання харчових пайків для хворих, які не переривають лікування</t>
  </si>
  <si>
    <t xml:space="preserve">придбання та встановлення малих архітектурних форм (обладнання дитячих ігрових та спортивних майданчиків) на прибудинкових територіях, в т.ч. по одержувачу  комунальне підприємство "Житлово-експлуатаційне об'єднання" в сумі  950,0 тис.грн. </t>
  </si>
  <si>
    <t>встановлення пам"ятного знаку бійцям АТО на меморіальному комплексі</t>
  </si>
  <si>
    <t xml:space="preserve"> - поточний ремонт гуртожитку №1 під житло</t>
  </si>
  <si>
    <t xml:space="preserve"> - поточний ремонт підвальних приміщень та внутрішньобудинкових інженерних мереж (для розташування індивідуальних теплових пунктів) у житлових будинках 1-5 микрорайонів - одержувач комунальне підприємство "Житлово-експлуатаційне об"єднання")</t>
  </si>
  <si>
    <t xml:space="preserve"> - поточний ремонт  (сантехнічні роботи)  підвальних приміщень для розташування індивідуальних теплових пунктів у  житлових будинках  - одержувач комунальне підприємство "Житлово-експлуатаційне об"єднання")</t>
  </si>
  <si>
    <t xml:space="preserve">придбання установки для нанесення горизонтальної розмітки - 322,3 тис.грн., придбання туалетних кабінок (біотуалетів) в сумі 47,0 тис.грн., евроконтейнерів на суму  146,0 тис.грн. (одержувач комунальне підприємство "Служба комунального господарства")  </t>
  </si>
  <si>
    <t xml:space="preserve">поточний ремонт пішохідних доріжок по місту  - одержувач  комунальне підприємстве "Служба комунального господарства"  </t>
  </si>
  <si>
    <t xml:space="preserve">влаштування дорожнього покриття на міському цвинтарі - одержувач  комунальне підприємстве "Служба комунального господарства"  </t>
  </si>
  <si>
    <t xml:space="preserve">    - поточний ремонт квартири комунальної  форми власності  №74  в житловому будинку  по прт.Незалежності,5 </t>
  </si>
  <si>
    <t xml:space="preserve"> - поточний ремонт квартири комунальної  форми власності  №163  в житловому будинку  по прт.Незалежності,2/вул.Миру,12</t>
  </si>
  <si>
    <t xml:space="preserve">придбання металевих контейнерів для збору  та сортуванню ТПВ -одержувач  комунальне підприємство "Житлово-експлуатаційне об'єднання" </t>
  </si>
  <si>
    <t>поточний ремонт покрівлі тепло-розподільчого пункту №9 за адресою вул.Набережна Енергетиків,33-г - (одержувач бюджетних коштів - комунальне підприємство- "Теплопостачання та водо-каналізаційне господарство")</t>
  </si>
  <si>
    <t>поточний ремонт покрівлі каналізаційної насосної станції №2 за адресою вул.Молодіжна,1-б (одержувач бюджетних коштів - комунальне підприємство- "Теплопостачання та водо-каналізаційне господарство")</t>
  </si>
  <si>
    <t>придбання сталевих труб на суму 140,0 тис.грн. та  переходів  на суму 30,0 тис.грн. для  невідкладного виконання аварійних робіт на основному  напірному каналізаційному колекторі  (одержувач бюджетних коштів - комунальне підприємство- "Теплопостачання та водо-каналізаційне господарство")</t>
  </si>
  <si>
    <t>0411</t>
  </si>
  <si>
    <t>Сприяння розвиту малого та середнього підприємництва</t>
  </si>
  <si>
    <t xml:space="preserve">придбання  матеріалів для виконання робіт на об"ектах благоустрою міста на період жовтень-грудень 2017 року - одержувач  комунальне підприємстве "Служба комунального господарства"  </t>
  </si>
  <si>
    <t xml:space="preserve">ліквідація усідань і проломів проїжджої частини дорожнього покриття доріг малоповерхової забудови, ділянки по вул.Набережна Енергетиків в районі інфекційного відділення КЗ"ЮМЛ" та інші ділянки доріг, які потребують ремонту - одержувач  комунальне підприємстве "Служба комунального господарства"  </t>
  </si>
  <si>
    <t xml:space="preserve"> придбання труб непластифікованих, трійників, колін, буртових втулок - 560,051тис. грн. та  кранів кульових, фланців, болтів, гайок, відводів сталевих та інше -49,049 тис.грн. для виконання ремонтних робіт на зовнішніх водопровідних мережах міста Южноукраїнська</t>
  </si>
  <si>
    <t>підтримка  комунальної установи "Інформаційне агенство "Контакт" (одержувач бюджетних коштів -  комунальна установа "Інформаційне агентство "Контакт")</t>
  </si>
  <si>
    <t xml:space="preserve">встановлення декоративної огорожі по розподільчій смузі по прт.Незалежності - одержувач  комунальне підприємстве "Служба комунального господарства"  </t>
  </si>
  <si>
    <t>ліквідація усідань і проломів проїжджої частини доріг  загального користування , поточний ремонт пішохідної доріжки  по бул.Цвіточному  в районі  адміністративно-виробничої будівлі по бул.Цвіточному ,9  та дитячого майданчику "Космічне містечко"-(одержувач  комунальне підприємство "Служба комунального господарства")</t>
  </si>
  <si>
    <t xml:space="preserve">придбання зупинок громадського транспорту - одержувач комунальне підприємство "Служба комунального господарства"  </t>
  </si>
  <si>
    <t xml:space="preserve">придбання обладнання для проведення пресування та перевезення вторсировини - одержувач комунальне підприємство "Служба комунального господарства"  </t>
  </si>
  <si>
    <t xml:space="preserve">поточний ремонт інженерних мереж, стелажів для розсади в теплиці, заміна світильників, кабельних мереж та інше - (одержувач  комунальне підприємстве "Служба комунального господарства")  </t>
  </si>
  <si>
    <t>придбання та монтаж механічних  граблей на КНС-2, в т.ч. одержувач бюджетних коштів - комунальне підприємство- "Теплопостачання та водо-каналізаційне господарство" в сумі 21,0 тис.грн.</t>
  </si>
  <si>
    <t>придбання засувок редукторних ручних Ду300 мм з фланцями  для КНС - (одержувач бюджетних коштів - комунальне підприємство- "Теплопостачання та водо-каналізаційне господарство")</t>
  </si>
  <si>
    <t>придбання матеріалів для виконання робіт з підготовки магістральних мереж  теплопостачання до роботи в осінньо-зимовий період та створення запасу матеріалів для проведення аварійних ремонтів, в т.ч.: сталевих труб -717,0 тис.грн., сталевих відводів - 63,0тис.грн., засувок - 120,0 тис.грн., склопластика РСТ-250 - 100,0 тис.грн. - (одержувач бюджетних коштів - комунальне підприємство- "Теплопостачання та водо-каналізаційне господарство")</t>
  </si>
  <si>
    <t>придбання підшипників для ремонту електродвигунів та насосів на КНС  - (одержувач бюджетних коштів - комунальне підприємство- "Теплопостачання та водо-каналізаційне господарство")</t>
  </si>
  <si>
    <t>придбання підшипників для ремонту електродвигунів та насосів на ТРП - (одержувач бюджетних коштів - комунальне підприємство- "Теплопостачання та водо-каналізаційне господарство")</t>
  </si>
  <si>
    <t xml:space="preserve"> капітальний ремонт житлового фонду в т.ч.: одержувач - комунальне підприємство "Житлово-експлуатаційне об"єднання" - 1451,350 тис.грн.; одержувач бюджетних коштів - комунальне підприємство "Теплопостачання та водо-каналізаційне господарство" - 850,0 тис.грн.</t>
  </si>
  <si>
    <t xml:space="preserve"> - поточний ремонт приміщень  гуртожитку №3 за адресою вул. Миру,9 з урахуванням сантехнічних робіт,  в тому числі по одержувачу комунальному підприємству "Житлово-експлуатаційне об"єднання" в частині ремонту електричних мереж та системи вентиляції  - 340,0 тис.грн.</t>
  </si>
  <si>
    <t xml:space="preserve">поточний ремонт об"ектів благоустрою міста, в тому числі:   одержувачу бюджетних коштів - комунальне підприємство "Служба комунального господарства" в сумі 3262,107 тис.грн. </t>
  </si>
  <si>
    <t>компенсація вартості житлово - комунальних послуг</t>
  </si>
  <si>
    <t>8400</t>
  </si>
  <si>
    <t>Засоби масової інформації</t>
  </si>
  <si>
    <t>8410</t>
  </si>
  <si>
    <t>Фінансова підтримка засобів масової інформації</t>
  </si>
  <si>
    <t>Міська програма розвитку малого та середнього підприємництва</t>
  </si>
  <si>
    <t xml:space="preserve"> проведення міського огляд-конкурсу "Краще нововрічне оформлення об'єктів торгівлі, ресторанного господарства та сфери побуту"</t>
  </si>
  <si>
    <t>7610</t>
  </si>
  <si>
    <t>7600</t>
  </si>
  <si>
    <t>Інші програми та заходи, пов'язані з економічною діяльністю</t>
  </si>
  <si>
    <t xml:space="preserve">Програма "Наше місто" на 2015-2019 роки </t>
  </si>
  <si>
    <t>8220</t>
  </si>
  <si>
    <t>Заходи та роботи з мобілізаційної підготовки місцевого значення</t>
  </si>
  <si>
    <t>7350</t>
  </si>
  <si>
    <t>0443</t>
  </si>
  <si>
    <t>Розроблення схем планування та забудови територій (містобудівної документації)</t>
  </si>
  <si>
    <t>Міська програма інформаційної підтримки розвитку міста та діяльності органів місцевого самоврядування на 2017-2018 роки</t>
  </si>
  <si>
    <t>0611010</t>
  </si>
  <si>
    <t>0600000</t>
  </si>
  <si>
    <t>0610000</t>
  </si>
  <si>
    <t xml:space="preserve">Надання дошкільної освiти                                                                         </t>
  </si>
  <si>
    <t xml:space="preserve">в частині видатків на:  </t>
  </si>
  <si>
    <t>0611020</t>
  </si>
  <si>
    <t>0611160</t>
  </si>
  <si>
    <t>1160</t>
  </si>
  <si>
    <t>Інші програми, заклади та заходи у сфері освіти</t>
  </si>
  <si>
    <t>Програма розвитку освіти в м.Южноукраїнську на 2016-2020 роки</t>
  </si>
  <si>
    <t xml:space="preserve">Міська програма зайнятості  населення міста Южноукраїнська на період до 2017 року </t>
  </si>
  <si>
    <t>в частині оплачуваних громадських робіт</t>
  </si>
  <si>
    <t>0613200</t>
  </si>
  <si>
    <t>0810000</t>
  </si>
  <si>
    <t>0800000</t>
  </si>
  <si>
    <t>Інша діяльність у сфері житлово-комунального господарства</t>
  </si>
  <si>
    <t>0640</t>
  </si>
  <si>
    <t>6090</t>
  </si>
  <si>
    <t>Інші заходи, пов'язані з економічною діяльністю</t>
  </si>
  <si>
    <t>7693</t>
  </si>
  <si>
    <t xml:space="preserve">видалення сухостійних аварійних дерев на території міста </t>
  </si>
  <si>
    <t>організація і здійснення робіт з екологічної освіти (придбання презентаційного матеріалу для проведення інформаційно-виховних лекцій в закладах освіти), проведення семінарів, організація виставок та інших заходів щодо пропаганди охорони навколишнього природного середовища, видання  поліграфічної продукції з екологічної тематики</t>
  </si>
  <si>
    <t>заходи з озеленення міста (садіння дерев, чагарників , кущів)</t>
  </si>
  <si>
    <t>1217693</t>
  </si>
  <si>
    <t>8340</t>
  </si>
  <si>
    <t>Природоохоронні заходи за рахунок цільових фондів</t>
  </si>
  <si>
    <t>0540</t>
  </si>
  <si>
    <t>Здійснення  заходів із землеустрою</t>
  </si>
  <si>
    <t>7130</t>
  </si>
  <si>
    <t>7370</t>
  </si>
  <si>
    <t>Реалізація інших заходів щодо соціально-економічного розвитку територій</t>
  </si>
  <si>
    <t xml:space="preserve">на виконання рішення Господарського суду Миколаївської області (Наказ Господарського суду від 18.06.2012 року по справі №5016/3702/2011(17/177) - одержувач бюджетних коштів - комунальне підприємство - "Теплопостачання та водо-каналізаційне господарство" , в тому числі: </t>
  </si>
  <si>
    <t>1216011</t>
  </si>
  <si>
    <t>Експлуатація та технічне обслуговування житлового фонду</t>
  </si>
  <si>
    <t>6011</t>
  </si>
  <si>
    <t xml:space="preserve"> </t>
  </si>
  <si>
    <t>1216015</t>
  </si>
  <si>
    <t>6015</t>
  </si>
  <si>
    <t>Забезпечення надійної та безперебійної експлуатації ліфтів</t>
  </si>
  <si>
    <t>1216030</t>
  </si>
  <si>
    <t>6030</t>
  </si>
  <si>
    <t>Організація благоустрою населених пунктів</t>
  </si>
  <si>
    <t>1217370</t>
  </si>
  <si>
    <t>1217310</t>
  </si>
  <si>
    <t>Будівництво об'єктів житлово-комунального господарства</t>
  </si>
  <si>
    <t>1216040</t>
  </si>
  <si>
    <t>Заходи, пов’язані з поліпшенням питної води</t>
  </si>
  <si>
    <t>6040</t>
  </si>
  <si>
    <t>1216090</t>
  </si>
  <si>
    <t>харчування тварин у пункті тимчасового утримання тварин (одержувач бюджетних коштів - комунальне підприємство "Служба комунального господарства")</t>
  </si>
  <si>
    <t>ветеринарні послуги та медикаменти у пункті тимчасового утримання тварин - одержувач бюджетних коштів - комунальне підприємство "Служба комунального господарства"</t>
  </si>
  <si>
    <t>1211010</t>
  </si>
  <si>
    <t>1211020</t>
  </si>
  <si>
    <t>1217330</t>
  </si>
  <si>
    <t>1217361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</si>
  <si>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</si>
  <si>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</si>
  <si>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Капітальний ремонт  дошкільних навчальних закладів м.Южноукраїнська</t>
  </si>
  <si>
    <t>Капітальний ремонт   загальньоосвітніх  шкіл м.Южноукраїнська</t>
  </si>
  <si>
    <t>7330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</si>
  <si>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</si>
  <si>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</si>
  <si>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Реконструкція, техпереоснащення об"ектів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</si>
  <si>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</si>
  <si>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Нове будівництво швидкомонтованої споруди спортивної зали  гімназії №1  по бульвару Курчатова,6 в м.Южноукраїнську Миколаївській обл. (співфінансування з Державним фондом регіонального розвитку)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</si>
  <si>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</si>
  <si>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</si>
  <si>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 xml:space="preserve">проведення інвентарізації земель та виготовлення правовстановлюючих документів на земельні ділянки  комунальної форми власності, в тому числі:  комунального підприємства "Житлово-експлуатаційне об"єднання"  </t>
  </si>
  <si>
    <t>проведення інвентарізації земель та виготовлення правовстановлюючих документів на земельні ділянки  комунальної форми власності, в тому числі:  комунального підприємства "Житлово-експлуатаційне об"єднання"  - 44,642 тис.грн.;   комунального підприємства "Служба комунального господарства" - 75,0 тис.грн.</t>
  </si>
  <si>
    <t>0210180</t>
  </si>
  <si>
    <t>Інша діяльність у сфері державного управління</t>
  </si>
  <si>
    <t>0200000</t>
  </si>
  <si>
    <t>0210000</t>
  </si>
  <si>
    <t>0218400</t>
  </si>
  <si>
    <t>0218410</t>
  </si>
  <si>
    <t>0217680</t>
  </si>
  <si>
    <t>7680</t>
  </si>
  <si>
    <t>Членські внески до асоціацій органів місцевого самоврядування</t>
  </si>
  <si>
    <t xml:space="preserve"> сплата членських внесків до Асоціації міст України  та  Асоціації  "Енергоефективні міста України"</t>
  </si>
  <si>
    <t>0217600</t>
  </si>
  <si>
    <t>0217610</t>
  </si>
  <si>
    <t>0218220</t>
  </si>
  <si>
    <t>0217350</t>
  </si>
  <si>
    <t xml:space="preserve">Міська програма  "Фонд міської ради на виконання депутатських повноважень" на 2018-2020 рік </t>
  </si>
  <si>
    <t>Міська Програма щодо організації мобілізаційної роботи в місті Южноукраїнську на 2018-2021 роки</t>
  </si>
  <si>
    <t>0611162</t>
  </si>
  <si>
    <t>1162</t>
  </si>
  <si>
    <t>Інші програми та заходи у сфері освіти</t>
  </si>
  <si>
    <t xml:space="preserve"> придбання квітів, папок, біг-бордів, сіті-лайтів, сувенірної продукції, ритуальних вінків, подарунків </t>
  </si>
  <si>
    <t> відшкодування витрат на перевезення резервістів опертивного резерву І черги на навчальні (перевірочні) та спеціальні військові збори в мирний час та особливий період</t>
  </si>
  <si>
    <t>Виявлення та підтримка обдарованих дітей (стипендія міського голови), стимулювання дітей за результатами конкурсів, стималювання обдарованих дітей (за результатами року), стимулювання дітей шкільного іноваційного центру</t>
  </si>
  <si>
    <t>0812141</t>
  </si>
  <si>
    <t>2141</t>
  </si>
  <si>
    <t>0812142</t>
  </si>
  <si>
    <t>2142</t>
  </si>
  <si>
    <t>Програми і централізовані заходи з імунопрофілактики</t>
  </si>
  <si>
    <t xml:space="preserve">Програми і централізовані заходи боротьби з туберкульозом </t>
  </si>
  <si>
    <t>0812143</t>
  </si>
  <si>
    <t>2143</t>
  </si>
  <si>
    <t>Програми і централізовані заходи профілактики ВІЛ-інфекції/СНІДу</t>
  </si>
  <si>
    <t>0812145</t>
  </si>
  <si>
    <t>2145</t>
  </si>
  <si>
    <t xml:space="preserve">Централізовані заходи з лікування онкологічних хворих </t>
  </si>
  <si>
    <t>0812152</t>
  </si>
  <si>
    <t>2152</t>
  </si>
  <si>
    <t>Інші програми та заходи у сфері охорони здоров’я</t>
  </si>
  <si>
    <t>0813122</t>
  </si>
  <si>
    <t>3122</t>
  </si>
  <si>
    <t>Заходи державної політики із забезпечення рівних прав та можливостей жінок та чоловіків</t>
  </si>
  <si>
    <t>0813210</t>
  </si>
  <si>
    <t>3210</t>
  </si>
  <si>
    <t xml:space="preserve">Організація та проведення громадських робіт </t>
  </si>
  <si>
    <t>оплата громадських робіт на умовах співфінансування з  Южноукраїнським міським центром зайнятості</t>
  </si>
  <si>
    <t>Соціальна програма підтримки учасників АТО та членів їх сімей  на 2016-2020 рік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</si>
  <si>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</si>
  <si>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</si>
  <si>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0813191</t>
  </si>
  <si>
    <t>3191</t>
  </si>
  <si>
    <t>надання одноразової матеріальної допомоги сім'ям загиблих учасників АТО, відшкодування проїзду до санаторію  в межах області, одноразова матеріальна допомога учасникам АТО, які отримали поранення та знаходяться на стаціонарному лікуванні, одноразова матеріальна допомога демобілізованим учасникам АТО, одноразова матеріальна допомога членам сімей військовослужбовців, загиблих в АТО, на санаторно - курортне лікування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</si>
  <si>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</si>
  <si>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</si>
  <si>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</si>
  <si>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"Воїни та ветерани антитерористичної операції" (одержувач бюджетних коштів)</t>
  </si>
  <si>
    <t>0813031</t>
  </si>
  <si>
    <t>Надання інших пільг окремим категоріям громадян відповідно до законодавства</t>
  </si>
  <si>
    <t>Міська комплексна  програма "Турбота" на 2018-2022 роки</t>
  </si>
  <si>
    <t>0813032</t>
  </si>
  <si>
    <t>3032</t>
  </si>
  <si>
    <t>Надання пільг окремим категоріям громадян з оплати послуг зв'язку</t>
  </si>
  <si>
    <t>0813033</t>
  </si>
  <si>
    <t>0813035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</si>
  <si>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</si>
  <si>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</si>
  <si>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</si>
  <si>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вартості житлово-комунальних послуг учасникам бойових дій, інвалідам по зору І та ІІ груп, почесним громадянам міста</t>
  </si>
  <si>
    <t>фінансова підтримка громадських організацій - одержувачів бюджетних коштів :  "Рада організації ветеранів війни, праці та військової служби";  "Спілка воїнів - інтернаціоналістів"; Товариство інвалідів;  Спілка "Союз-Чорнобиль"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</si>
  <si>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</si>
  <si>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</si>
  <si>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</si>
  <si>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</si>
  <si>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</t>
  </si>
  <si>
    <t>Комплексна програма  "Молоде покоління  м.Южноукраїнська" на 2016-2020 роки</t>
  </si>
  <si>
    <t>1013133</t>
  </si>
  <si>
    <t>3133</t>
  </si>
  <si>
    <t>Інші заходи та заклади молодіжної політики</t>
  </si>
  <si>
    <t>придбання матеріалів для проведння акцій, подарунків, квітів, новорічних подарунків дітям із соціальнонезахищених сімей, придбання паливо-мастильних матеріалів для забезпечення військомату транспортом на період призовної кампанії</t>
  </si>
  <si>
    <t>Комплексна програма  розвитку культури, фізичної культури, спорту та туризму в місті Южноукраїнську на 2014-2018 роки</t>
  </si>
  <si>
    <t>1014082</t>
  </si>
  <si>
    <t>4082</t>
  </si>
  <si>
    <t>Інші заходи в галузі культури і мистецтва</t>
  </si>
  <si>
    <t>Демонтаж, придбання та монтаж новорічної ялинки (одержувач коштів - КП СКГ)</t>
  </si>
  <si>
    <t>Організація та проведення заходів культурно - масового спрямування, висвітдення діяльності, святкове оформлення, піротехнічні послуги</t>
  </si>
  <si>
    <t>Придбання призів, квітів, атрибутики, подарунків,  поліграфічних матеріалів, сувенірної продукції, паливно-мастильних матеріалів</t>
  </si>
  <si>
    <t>1015011</t>
  </si>
  <si>
    <t>Проведення навчально - тренувальних зборів і змагань з олімпійських видів спорту - всього,                                                                                        в тому числі:</t>
  </si>
  <si>
    <t>1015012</t>
  </si>
  <si>
    <t>1015061</t>
  </si>
  <si>
    <t xml:space="preserve">Забезпечення діяльності місцевих центрів фізичного здоро*я населення "Спорт для всіх" та проведення фізкультурно - масових заходів серед населення регіону </t>
  </si>
  <si>
    <t>Програма  охорони тваринного світу та регулювання чисельності бродячих тварин в місті  Южноукраїнську на 2017-2021 роки</t>
  </si>
  <si>
    <t>Реконструкція будівлі "Центру надання адміністративних послуг" за адресою вул.Дружби Народів, 35-В</t>
  </si>
  <si>
    <t>Програма Капітального будівництва об'єктів житлово-комунального господарства  і соціальної інфраструктури м.Южноукраїнську на 2016-2020 роки</t>
  </si>
  <si>
    <t>2900000</t>
  </si>
  <si>
    <t>2910000</t>
  </si>
  <si>
    <t>2917370</t>
  </si>
  <si>
    <t>2918230</t>
  </si>
  <si>
    <t>8230</t>
  </si>
  <si>
    <t>Інші заходи громадського порядку та безпеки</t>
  </si>
  <si>
    <t xml:space="preserve">заохочення членів громадського формування  - 30,0 тис. грн; технічне обслуговування та повірка аналізаторів парів спирту - 1,0 тис. грн) </t>
  </si>
  <si>
    <t>2918110</t>
  </si>
  <si>
    <t>8110</t>
  </si>
  <si>
    <t>Заходи запобігання та ліквідації надзвичайних ситуацій та наслідків стихійного лиха</t>
  </si>
  <si>
    <t>3717370</t>
  </si>
  <si>
    <t xml:space="preserve"> висвітлення діяльності депутатів Южноукраїнської міської ради через засоби масової інформації</t>
  </si>
  <si>
    <t>оплата урочистих заходів, оплата послуг з розміщеня біг-бордів, сіті-лайтів</t>
  </si>
  <si>
    <t> придбання паливо-мастильних матеріалів</t>
  </si>
  <si>
    <t>придбання санаторно - курортних путівок ветеранам війни, праці, безкоштовне зубопротезування ветеранів війни та праці, щомісячна та одноразова допомога інвалідам війни в Афганістані, членам сімей загиблих УБД в Афганістані, одноразові виплати до річниці визволення України, перемоги у 2-й світовій війні</t>
  </si>
  <si>
    <t xml:space="preserve">Міська програма зайнятості  населення міста Южноукраїнська </t>
  </si>
  <si>
    <t xml:space="preserve">придбання земельних ділянок для суспільних потреб (розширення території міського цвинтаря) </t>
  </si>
  <si>
    <t xml:space="preserve"> в частині  видалення сухостійних аварійних дерев, гілок,тощо на території міста  </t>
  </si>
  <si>
    <t>Найменування міської  програми та її напрями (заходи)</t>
  </si>
  <si>
    <t>затверджено на 2018 рік</t>
  </si>
  <si>
    <t>затверджено на звітний період</t>
  </si>
  <si>
    <t>відсоток виконання до річного плану, %</t>
  </si>
  <si>
    <t>Капітальний ремонт 22-х ліфтів житлових будинків за відповідними адресами м.Южноукраїнська (згідно графіка черговості виконання робіт)</t>
  </si>
  <si>
    <t>Капітальний ремонт покрівлі житлового будинку за адресою прт.Незалежності, 12 -600,0 тис.грн.   та  внутрішньобудинкових інженерних мереж  житлового будинку за адресою вул.Дружби Народів,32 - 90,0 тис.грн. (закінчення робіт)</t>
  </si>
  <si>
    <t>обладнання відеоспостерження (улаштування серверної, облаштування кімнати поліції, обладнання засобами відеоспостреження)</t>
  </si>
  <si>
    <t>Поточний ремонт під’їздів із заміною вікон в житлових будинках  за адресами: прт.Незалежності,13 ( п. 1,2); вул.Енергобудівників,15 (п. 3,4)</t>
  </si>
  <si>
    <t xml:space="preserve"> Поточний ремонт під’їздів в житлових будинках  комунальної власності за адресами: прт.Незалежності,6 (п. 1-3), вул.Олімпійська,3 п.2 -  одержувач комунальне підприємство "Житлово-експлуатаційне об"єднання" </t>
  </si>
  <si>
    <t>Поточний ремонт  об"ектів благоустрою міст, всього в тому числі:</t>
  </si>
  <si>
    <t xml:space="preserve">  - поточний ремонт  пішохідної доріжки  по вул.Маяковського (від в"їзду до криниці)  - одержувач  комунальне підприємстве "Служба комунального господарства"  </t>
  </si>
  <si>
    <t xml:space="preserve">  - поточний ремонт сходів з установкою пандусу (спуск до будинку по бул.Шкільному,5, спуск від будинків по прт.Незалежності,4,6 до доріжки по бул.Шкільному- одержувач комунальне підприємство "Житлово-експлуатаційне об"єднання" </t>
  </si>
  <si>
    <t xml:space="preserve"> - встановлення малих архітектурних форм, придбаних у 2017 році  - одержувач бюджетних коштів - комунальне підприємство "Житлово-експлуатаційне об"єднання" </t>
  </si>
  <si>
    <t xml:space="preserve">  - проведення робіт з благоустрою території "Критого ринку" в районі автомобільної дороги державного значення "Ульянівка-Миколаїв"</t>
  </si>
  <si>
    <t>Поточний ремонт під’їздів в житлових будинках комунальної власності за адресами: бул.Цвіточний,1 (п. 1-3); вул.Енергобудівників,3 п.3</t>
  </si>
  <si>
    <t xml:space="preserve">Технічне переоснащення  інженерних вводів із встановленням приладів обліку теплової енергії, гарячого і холодного водопостачання 7-ми житлових будинків за відповідними адресами </t>
  </si>
  <si>
    <t>0813121</t>
  </si>
  <si>
    <t>3121</t>
  </si>
  <si>
    <t xml:space="preserve">       -  електроенергія вуличного освітлення міста , зовнішне освітлення міського цвинтаря </t>
  </si>
  <si>
    <t>Утримання та забезпечення діяльності центрів соціальних служб для сім’ї, дітей та молоді</t>
  </si>
  <si>
    <t>виготовлення та розміщення біг-бордів, соціальна реклама,  придбання канцтоварів для забезпечення діяльності  Школи відповідального батьківства, подарунків для батьків та дітей для проведення заходів</t>
  </si>
  <si>
    <t>матеріальна допомога на лікування, проведення операцій, реабілітацію важкохворих, онкохворих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</si>
  <si>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</si>
  <si>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</si>
  <si>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</si>
  <si>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придбання обладнання для відділення оздоровчо - реабілітаційних послуг КЗ "Територіальний центр" апаратів "Алмаг", "Корона-С" та бігової доріжки</t>
  </si>
  <si>
    <t>оплата занять з плавання у групі "Здоров*я" ветеранів та учасників АТО</t>
  </si>
  <si>
    <t>1015031</t>
  </si>
  <si>
    <t>5031</t>
  </si>
  <si>
    <t>Видалення гилля, обрізання крон, знесення сухостойних, аварійних дерев на прибудинкових територіях, які на момент підписання акту про списання будинку з балансу КП ЖЕО потребували відповідного догляду</t>
  </si>
  <si>
    <t>оплата стартового внеску, проживання, харчування учасників змагань Чемпіонату України з футзалу серед ветеранів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</si>
  <si>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</si>
  <si>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</si>
  <si>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</si>
  <si>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>6012</t>
  </si>
  <si>
    <t>Забезпечення діяльності з виробництва, транспортування, постачання теплової енергії</t>
  </si>
  <si>
    <t>Капітальний ремонт пішохідної доріжки між торгівельним комплексом "Отрадний" та будинком  №26 по прт.Незалежності</t>
  </si>
  <si>
    <t>1216012</t>
  </si>
  <si>
    <t>придбання матеріалів для проведення конкурсів та  призів для нагородження переможців</t>
  </si>
  <si>
    <t>виготовлення та розміщення штендеру</t>
  </si>
  <si>
    <t>Утримання та навчально-тренувальна робота комунальних дитячо-юнацьких спортивних шкіл</t>
  </si>
  <si>
    <t>1014060</t>
  </si>
  <si>
    <t>4060</t>
  </si>
  <si>
    <t>0828</t>
  </si>
  <si>
    <t>Забезпечення діяльності палаців та будинків культури, клубів, центрів дозвілля та інших клубних закладів</t>
  </si>
  <si>
    <t>розробка 4-х пішоходних туристичних маршрутів</t>
  </si>
  <si>
    <t>видатки, пов'язані з юридичним оформленням  договору купівлі-продажу зазначеної    земельної ділянки</t>
  </si>
  <si>
    <t>0910160</t>
  </si>
  <si>
    <t>0160</t>
  </si>
  <si>
    <t>0111</t>
  </si>
  <si>
    <t>Керівництво і управління у відповідній сфері у містах (місті Києві), селищах, селах, об*єднаних територіальних грамадах</t>
  </si>
  <si>
    <r>
      <rPr>
        <b/>
        <sz val="16"/>
        <rFont val="Times New Roman"/>
        <family val="1"/>
      </rP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 xml:space="preserve">в частині видатків на виконання депутатами міської ради доручень виборців , всього в тому числі: </t>
    </r>
  </si>
  <si>
    <r>
      <rPr>
        <b/>
        <sz val="16"/>
        <rFont val="Times New Roman"/>
        <family val="1"/>
      </rPr>
      <t xml:space="preserve">в частині заходів протидії  захворюванню на туберкульоз, в тому числі: </t>
    </r>
    <r>
      <rPr>
        <sz val="16"/>
        <rFont val="Times New Roman"/>
        <family val="1"/>
      </rPr>
      <t xml:space="preserve"> </t>
    </r>
  </si>
  <si>
    <r>
      <rPr>
        <b/>
        <sz val="16"/>
        <rFont val="Times New Roman"/>
        <family val="1"/>
      </rPr>
      <t>Міська Цільова програма "Цукровий діабет" на 2017-2020 р.р</t>
    </r>
    <r>
      <rPr>
        <sz val="16"/>
        <rFont val="Times New Roman"/>
        <family val="1"/>
      </rPr>
      <t xml:space="preserve">. в частині забезпечення хворих лікарськими засобами та виробами медичного призначення, таблетованими цукрознижуючими засобами </t>
    </r>
  </si>
  <si>
    <r>
      <rPr>
        <b/>
        <sz val="14"/>
        <rFont val="Times New Roman"/>
        <family val="1"/>
      </rPr>
      <t>Найменування головного розпорядника, відповідального виконавця, бюджетної програми або напряму видатків
згідно з типовою відомчою</t>
    </r>
    <r>
      <rPr>
        <b/>
        <sz val="12"/>
        <rFont val="Times New Roman"/>
        <family val="1"/>
      </rPr>
      <t>/ТПКВКМБ /
ТКВКБМС</t>
    </r>
  </si>
  <si>
    <r>
      <rPr>
        <b/>
        <sz val="16"/>
        <rFont val="Times New Roman"/>
        <family val="1"/>
      </rP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</t>
    </r>
  </si>
  <si>
    <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в частині видатків на виконання депутатами міської ради доручень виборців</t>
    </r>
  </si>
  <si>
    <r>
      <t xml:space="preserve">Цільова  програма захисту населення і територій від надзвичайних ситуацій техногенного та природного  характеру  на 2018-2022 роки </t>
    </r>
    <r>
      <rPr>
        <sz val="16"/>
        <rFont val="Times New Roman"/>
        <family val="1"/>
      </rPr>
      <t xml:space="preserve"> </t>
    </r>
  </si>
  <si>
    <r>
      <t xml:space="preserve">Фінансове управління Южноукраїнської міської ради   </t>
    </r>
    <r>
      <rPr>
        <i/>
        <sz val="16"/>
        <rFont val="Times New Roman"/>
        <family val="1"/>
      </rPr>
      <t xml:space="preserve">(відповідальний виконавець) </t>
    </r>
  </si>
  <si>
    <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</si>
  <si>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 xml:space="preserve">в частині видатків на виконання депутатами міської ради доручень виборців, в тому числі:   </t>
    </r>
    <r>
      <rPr>
        <sz val="16"/>
        <color indexed="60"/>
        <rFont val="Times New Roman"/>
        <family val="1"/>
      </rPr>
      <t xml:space="preserve"> </t>
    </r>
  </si>
  <si>
    <r>
      <t>забезпечення ліками ветеранів війни, дітей - інвалідів, психічно хворих, інших пільговиків, придбання слухових апаратів, засобів реабілітації медичного призначення (памперси), послуги зв'язку, пільгова передплата газети Контакт, харчування малозабезпечених верств населення,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щомісячна стипендія особам старше 100 років,  соціально - педагогічна послуга "Університет третього віку", одноразова матеріальна допомога до Дня ліквідатора аварії на ЧАЕС, забезпечення інвалідів побутовою технікою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</si>
  <si>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>(придбання телівізора ЦСПРД)</t>
    </r>
  </si>
  <si>
    <r>
      <t xml:space="preserve">Департамент інфраструктури міського господарства  Южноукраїнської міської ради   </t>
    </r>
    <r>
      <rPr>
        <b/>
        <i/>
        <sz val="16"/>
        <rFont val="Times New Roman"/>
        <family val="1"/>
      </rPr>
      <t>(головний розпорядник)</t>
    </r>
  </si>
  <si>
    <r>
      <t xml:space="preserve">Департамент інфраструктури міського господарства  Южноукраїнської міської ради </t>
    </r>
    <r>
      <rPr>
        <i/>
        <sz val="16"/>
        <rFont val="Times New Roman"/>
        <family val="1"/>
      </rPr>
      <t xml:space="preserve">(відповідальний виконавець) </t>
    </r>
  </si>
  <si>
    <r>
      <rPr>
        <b/>
        <sz val="16"/>
        <rFont val="Times New Roman"/>
        <family val="1"/>
      </rPr>
      <t>Програма реформування і розвитку житлово-комунального господарства міста Южноукраїнська на 2016-2020 роки,</t>
    </r>
    <r>
      <rPr>
        <sz val="16"/>
        <rFont val="Times New Roman"/>
        <family val="1"/>
      </rPr>
      <t xml:space="preserve"> всього в тому числі в розрізі напрямів:</t>
    </r>
  </si>
  <si>
    <r>
      <t>Програма приватизації майна комунальної власності територіальної громади міста Южноукраїнська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>на 2018-2020 роки</t>
    </r>
    <r>
      <rPr>
        <b/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 xml:space="preserve">в частині видатків, пов"язаних з підготовкою об"ектів до приватизації, опублікування оголошень в засобах масової інформації, тощо) </t>
    </r>
  </si>
  <si>
    <r>
      <t xml:space="preserve">Програма підтримки об'єднань співвласників багатоповерхових будинків на  2016-2018 рр. в новій редакції, </t>
    </r>
    <r>
      <rPr>
        <sz val="16"/>
        <rFont val="Times New Roman"/>
        <family val="1"/>
      </rPr>
      <t>в тому числі в розрізі напрямів:</t>
    </r>
  </si>
  <si>
    <r>
      <t xml:space="preserve">Програма енергозбереження в сфері житлово-комунального господарства м.Южноукраїнська на 2016-2020 роки </t>
    </r>
    <r>
      <rPr>
        <sz val="16"/>
        <rFont val="Times New Roman"/>
        <family val="1"/>
      </rPr>
      <t>в частині заміни світильників вуличного освітлення та ламп на енергозберігаючі  (світлодіодні) на малоповерховій забудові) - одержувач бюджетних коштів - комунальне підприємство "Служба комунального господарства"</t>
    </r>
  </si>
  <si>
    <r>
      <t xml:space="preserve">Міська програма Питна вода  міста  Южноукраїнська на 2007-2020 роки </t>
    </r>
    <r>
      <rPr>
        <sz val="16"/>
        <rFont val="Times New Roman"/>
        <family val="1"/>
      </rPr>
      <t>в частині проведення санітарно-хімічних та бактеріологічних досліджень питної води -- одержувач бюджетних коштів - комунальне підприємство - "Теплопостачання та водо-каналізаційне господарство", в тому числі: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</si>
  <si>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6"/>
        <rFont val="Times New Roman"/>
        <family val="1"/>
      </rPr>
      <t xml:space="preserve"> (</t>
    </r>
    <r>
      <rPr>
        <i/>
        <sz val="16"/>
        <rFont val="Times New Roman"/>
        <family val="1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</si>
  <si>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6"/>
        <rFont val="Times New Roman"/>
        <family val="1"/>
      </rPr>
      <t xml:space="preserve">(відповідальний виконавець) </t>
    </r>
  </si>
  <si>
    <r>
      <t xml:space="preserve">Міська програма розвитку земельних відносин на  2017 - 2021  роки , </t>
    </r>
    <r>
      <rPr>
        <sz val="16"/>
        <rFont val="Times New Roman Cyr"/>
        <family val="0"/>
      </rPr>
      <t>всього, в т.ч.:</t>
    </r>
  </si>
  <si>
    <r>
      <t xml:space="preserve">Програма охорони  довкілля та раціонального природокористування міста Южноукраїнська на 2016-2020 роки, </t>
    </r>
    <r>
      <rPr>
        <sz val="16"/>
        <rFont val="Times New Roman"/>
        <family val="1"/>
      </rPr>
      <t xml:space="preserve">всього, в т.ч.: </t>
    </r>
  </si>
  <si>
    <r>
      <t xml:space="preserve">Програма розвитку земельних відносин на  2017 - 2021  роки , </t>
    </r>
    <r>
      <rPr>
        <sz val="16"/>
        <rFont val="Times New Roman"/>
        <family val="1"/>
      </rPr>
      <t>всього, в т.ч.:</t>
    </r>
  </si>
  <si>
    <r>
      <t xml:space="preserve">Фінансове управління Южноукраїнської міської ради   </t>
    </r>
    <r>
      <rPr>
        <i/>
        <sz val="16"/>
        <rFont val="Times New Roman"/>
        <family val="1"/>
      </rPr>
      <t>(головний розпорядник)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</si>
  <si>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>в частині видатків на виконання депутатами міської ради доручень виборців</t>
    </r>
  </si>
  <si>
    <t>Обслуговування, утримання   об"ектів благоустрою міста, в тому числі ел.енергія вуличного освітлення міста , зовнішне освітлення міського цвинтаря та інші роботи з благоустрою, - одержувач бюджетних коштів - комунальне підприємство "Служба комунального господарства"  , в тому числі :</t>
  </si>
  <si>
    <t>утримання та відлов бродячих тварин - одержувач бюджетних коштів - комунальне підприємство "Служба комунального господарства"</t>
  </si>
  <si>
    <t xml:space="preserve">Міська програма розвитку  дорожнього руху та його безпеки в місті Южноукраїнську  на 2018-2022 роки </t>
  </si>
  <si>
    <t xml:space="preserve">оплата залишку несплачених коштів з придбання циркуляційних та електронасосів  в кількості 3-х штук для індивідуального теплового пункту  житлового будинку ОСББ "Дружби Народів 40"    </t>
  </si>
  <si>
    <t xml:space="preserve">рмонт "Домофонної системи" - 3800грн., встановлення (заміна) металопластикових вікон між поверхами житлового будинку за адресою прт.Незалежності,2 п.1 </t>
  </si>
  <si>
    <t>придбання і встановлення  лав біля  під"їздів на прибудинковій території житлових будинків по вулиці Енергобудівників,3,5,7</t>
  </si>
  <si>
    <t>Придбання пресу гідравличного та подрібнювача (КП ЖЕО)</t>
  </si>
  <si>
    <t>в частині забезпечення лікарськими засобами та медпрепаратами для захисту населення від інфекційних хвороб</t>
  </si>
  <si>
    <r>
      <rPr>
        <b/>
        <sz val="16"/>
        <rFont val="Times New Roman"/>
        <family val="1"/>
      </rPr>
      <t>в частині соціального  супроводу</t>
    </r>
    <r>
      <rPr>
        <sz val="16"/>
        <rFont val="Times New Roman"/>
        <family val="1"/>
      </rPr>
      <t xml:space="preserve">  дітей -сиріт та дітей позбавлених батьківського піклування, хворих на ВІЛ-інфекцію / СНІД (харчування дітей віком  до 2-х років)</t>
    </r>
  </si>
  <si>
    <r>
      <t xml:space="preserve">в частині надання матеріальної допомоги </t>
    </r>
    <r>
      <rPr>
        <sz val="16"/>
        <rFont val="Times New Roman"/>
        <family val="1"/>
      </rPr>
      <t>онкохворим на лікування</t>
    </r>
  </si>
  <si>
    <r>
      <t xml:space="preserve">в частині  безкоштовного  забезпечення лікарськими засобами </t>
    </r>
    <r>
      <rPr>
        <sz val="16"/>
        <rFont val="Times New Roman"/>
        <family val="1"/>
      </rPr>
      <t xml:space="preserve"> хворих, які перенесли гострий інфаркт міокарду (перші шість місяців) та які мають протезування клапанів серця</t>
    </r>
  </si>
  <si>
    <r>
      <t>в частині забезпечення кадрами закладів охорони здоров’я (</t>
    </r>
    <r>
      <rPr>
        <sz val="16"/>
        <rFont val="Times New Roman"/>
        <family val="1"/>
      </rPr>
      <t xml:space="preserve">оплата за навчання випускників закладів освіти міста на лікарів сімейної медицини)          </t>
    </r>
  </si>
  <si>
    <t>експлуатація системи централізованого оповіщення</t>
  </si>
  <si>
    <t>створення матеріального резерву (придбання газоаналізатора універсального, ехолоту; вуличних гучномовців; маршрутизатора MIKROTIK RB750R2 (HEX LITE) (RB750R2) для підклучення міської телекомунікаційної мережі до відомчого відеоконференцзв'язку головного управління ДСНС у Миколаївської області (кризовий центр)</t>
  </si>
  <si>
    <t>придбання флейти - 15,0 тис. грн, придбання сценічних костюмів для виступів вокального колективу та режисера для проведення міських і державних заходів - 30,0 тис. грн.</t>
  </si>
  <si>
    <t xml:space="preserve">придбання металопластикових вікон та дверей для заміни, тих які знаходяться в аварійному стані, в квартирі непрацюючого інваліда ІІ групи за адресою прт.Незалежності,6 , кв.№74 - 9,17 тис.грн.; </t>
  </si>
  <si>
    <t xml:space="preserve">встановлення поштових скриньок в під"їздах житлових будинків по прт.Незалежності №2 та №6 </t>
  </si>
  <si>
    <t>встановлення  2-х лав біля під"їзду та у дворі житлового будинку за адресою прт.Незалежності,6  -   ( 8,34 тис.грн.); встановлення  дерев"яної огорожі навколо альтанки та квітника у дворі житлового будинку за адресою бул.Шкільний,5 - (2,5 тис.грн.)</t>
  </si>
  <si>
    <t>в частині видатків, пов"язаних з управлінням майном комунальної власності (технічна інвентарізація, експертна оцінка, експертний висновок, опублікування оголошень в засобах масової інформації, тощо)</t>
  </si>
  <si>
    <t>в частині видатків, пов"язаних з проведенням технічної інвентарізації та виготовленням технічного паспорту об"екта нерухомості на житловий будинок в осях 1-11, ряд А-І по вул.Олімпійська,3 м.Южноукраїнськ,  Миколаївської обл.</t>
  </si>
  <si>
    <r>
      <rPr>
        <b/>
        <sz val="16"/>
        <rFont val="Times New Roman"/>
        <family val="1"/>
      </rPr>
      <t xml:space="preserve">Програма управління  майном комунальної форми власності  міста Южноукраїнська на 2015-2019 роки, </t>
    </r>
    <r>
      <rPr>
        <sz val="16"/>
        <rFont val="Times New Roman"/>
        <family val="1"/>
      </rPr>
      <t xml:space="preserve">всього в т.ч.: </t>
    </r>
  </si>
  <si>
    <t xml:space="preserve">Придбання мотокіс (4-х од.) - одержувач бюджетних коштів - комунальне підприємство "Житлово-експлуатаційне об"єднання" </t>
  </si>
  <si>
    <t>Капітальний ремонт 47-мі ліфтів житлових будинків комунальної власності за відповідними адресами м.Южноукраїнська (згідно графіка черговості виконання робіт)</t>
  </si>
  <si>
    <t>поточний ремонт електричних мереж освітлення сходових клітин в під"їздах №1,2,3 житлового будинку по вул.Набережна Енергетиків,15</t>
  </si>
  <si>
    <t>6013</t>
  </si>
  <si>
    <t>Забезпечення діяльності водопровідно-каналізаційного господарства</t>
  </si>
  <si>
    <t>придбання матеріалів (поліетиленової труби, фітингів, тощо) для здійснення ремонту аварійної ділянки тубопроводу холодного водопостачання  в районі ККСС "Олімп"</t>
  </si>
  <si>
    <t>1217321</t>
  </si>
  <si>
    <t>7321</t>
  </si>
  <si>
    <t>Будівництво освітніх установ та закладів</t>
  </si>
  <si>
    <t>Розробка ПКД та проведення експертизи по будівництву спортивних майданчиків по загальноосвітнім школам м.Южноукраїнська Миколаївської області</t>
  </si>
  <si>
    <t>Капітальний ремонт покрівлі житлового будинку за адресою: прт.незалежності,15</t>
  </si>
  <si>
    <t>Улаштування поручнів біля та в під’їздах ж/будинків  - (15,0 тис.грн.); "Капітальний ремонт електричних мереж житлового будинку за адресою вул.Дружби Народів,4", в т.ч. розробка проектно-кошторисної документації  та проведення експертизи - (31,10 тис.грн.);"Капітальний ремонт.Переобладнання та перепланування приміщення № 107-а під"їзду 4 (кімнати 1,2,3) під житло за адресою проспект Соборності,8 у м.Южноукраїнську Миколаївської області" - (141,0 тис.грн.);"Капітальний ремонт.Переобладнання та перепланування приміщення № 105  під житло за адресою вул.Дружби Народів,5 у м.Южноукраїнську Миколаївської області" -(239,0 тис.грн.)</t>
  </si>
  <si>
    <r>
      <t xml:space="preserve">в частині виплати компенсації </t>
    </r>
    <r>
      <rPr>
        <sz val="16"/>
        <rFont val="Times New Roman"/>
        <family val="1"/>
      </rPr>
      <t xml:space="preserve">на харчування донорів </t>
    </r>
  </si>
  <si>
    <t>одноразова виплата Почесним донорам</t>
  </si>
  <si>
    <t xml:space="preserve">Капітальний ремонт об"єктів благоустрою м.Южноукраїнська Миколаївської області, в тому числі розробка проектно-кошторисної документації та проведення експертизи, із них розробка проектно-кошторисної документації та проведення  експертизи по об"екту "Капітальний ремонт міського парку по вул. Миру  м.Южноукраїнськ Миколаївської області"- (140,0 тис.грн.) </t>
  </si>
  <si>
    <t>7371</t>
  </si>
  <si>
    <t>0491</t>
  </si>
  <si>
    <t>придбання лав для встановлення біля житлового будинку за адресою вул.Набережна Енергетиків,15</t>
  </si>
  <si>
    <r>
      <t xml:space="preserve">Програма поводження з твердими побутовими  відходами   на території міста Южноукраїнська на 2013 - 2020 роки ,  </t>
    </r>
    <r>
      <rPr>
        <sz val="16"/>
        <rFont val="Times New Roman"/>
        <family val="1"/>
      </rPr>
      <t>в частині улаштування во дворах житлових будинків модулів сортування ТПВ-900,0 тис.грн.  та придбання контейнерів для ТПВ-100,0 тис.грн.  та пересувних сміттеконтейнерів -  44,820 тис.грн.   - одержувач бюджетних коштів - комунальне підприємство "Житлово-експлуатаційне об"єднання" ;  'улаштування одного модуля для сортування ТПВ на території міського пляжу - 16,0 тис.грн. (одержувач бюджетних коштів - комунальне підприємство "Служба комунального господарства")</t>
    </r>
  </si>
  <si>
    <t>0819770</t>
  </si>
  <si>
    <t>придбання житла учасникам АТО</t>
  </si>
  <si>
    <t xml:space="preserve">Інші субвенції з місцевого бюджету </t>
  </si>
  <si>
    <t>9770</t>
  </si>
  <si>
    <t>Додаток №3</t>
  </si>
  <si>
    <t>до рішення Южноукраїнської міської ради</t>
  </si>
  <si>
    <t>відсоток виконання до річного плану,              %</t>
  </si>
  <si>
    <r>
      <rPr>
        <b/>
        <sz val="16"/>
        <rFont val="Times New Roman"/>
        <family val="1"/>
      </rPr>
      <t xml:space="preserve">в частині </t>
    </r>
    <r>
      <rPr>
        <sz val="16"/>
        <rFont val="Times New Roman"/>
        <family val="1"/>
      </rPr>
      <t>р</t>
    </r>
    <r>
      <rPr>
        <b/>
        <sz val="16"/>
        <rFont val="Times New Roman"/>
        <family val="1"/>
      </rPr>
      <t>епродуктивне здоров'я  (</t>
    </r>
    <r>
      <rPr>
        <sz val="16"/>
        <rFont val="Times New Roman"/>
        <family val="1"/>
      </rPr>
      <t>забезпечення продуктами дитячого харчування дітей перших двох років життя з малозабезпечених сімей та дитини, хворої на фенілкетонурію - 720,0 тис.грн., забезпечення контрацептивами жінок із малозабезпечених сімей, ВІЛ-позитивних жінок та інші категорії населення, які потребують розв'язання проблем, що є наслідками статевих відносин - 10,0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тис.грн.)</t>
    </r>
  </si>
  <si>
    <t>Міська комплексна програма  "Молоде покоління  м.Южноукраїнська" на 2016-2020 роки</t>
  </si>
  <si>
    <t>Виконання бюджету міста за коштами, направленими на виконання заходів міських програм, за 9 місяців 2018 року</t>
  </si>
  <si>
    <t>касові станом на 01.10.2018</t>
  </si>
  <si>
    <r>
      <rPr>
        <b/>
        <sz val="16"/>
        <rFont val="Times New Roman"/>
        <family val="1"/>
      </rPr>
      <t>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2018-2022 роки в частині р</t>
    </r>
    <r>
      <rPr>
        <sz val="16"/>
        <rFont val="Times New Roman"/>
        <family val="1"/>
      </rPr>
      <t>озроблення  містобудівної документації для формування містобудівного кадастру, а саме: розроблення комплексної схеми розміщення  тимчасових споруд для провадження підприємницької діяльності на території міста Южноукраїнська та їх архітектурних типів</t>
    </r>
  </si>
  <si>
    <t>нагородження переможців конкурсу проектів учнівської молоді "Влада це - Я" - 15,0 тис. грн.; фінансовий ресурс на реалізацію проекту переможця конкурсу "Влада це - Я" - 100,0 тис. грн.; придбання контейнерів для уживаного одягу,взуття,іграшок - 81,1 тис. грн.</t>
  </si>
  <si>
    <t xml:space="preserve">придбання наклейок на контейнера для  уживаного одягу, взуття, іграшок </t>
  </si>
  <si>
    <t>придбання килиму для 2-ї молодшої групи ДНЗ №3, комплекту столів (8 шт) для нарад ДНЗ №6, придбання меблів для облаштування кімнати психодинамічної корекції та розвивальної роботи з дітьми, які потребують додаткової педогагічної уваги; придбання ноутбуку для проведення музичним керівником занять, свята та розваг з дітьми;проведення ремонтних робіт в санвузлі гр.1 ДНЗ№6; придбання розвиваючого ігрового та дидактичного матеріалів для ЦРД "Гармонія"; придбання стільців для ігрової кімнати гр.5 ДНЗ№8; поточний ремонт в санвузлі першої молодшої групи ДНЗ№6; придбання килиму для ігрової кімнати гр.5 ДНЗ№8</t>
  </si>
  <si>
    <t>придбання апарату Новатор Дарсонваль КОРОНА -Ультратон для КЗ"ЮМЛ"</t>
  </si>
  <si>
    <t>0731</t>
  </si>
  <si>
    <t>0812010</t>
  </si>
  <si>
    <t>2010</t>
  </si>
  <si>
    <t>Багатопрофільна стаціонарна медична допомога населенню</t>
  </si>
  <si>
    <t>Міська програма "Фонд міської ради на виконання депутатських повноважень"</t>
  </si>
  <si>
    <t>придбання телевізору - монітору -7,0 тис.грн., поточного фільтру -2,0 тис.грн.для Южноукраїнської асоціації греко - римської боротьби, форми та спортінвентарю - 19,0 тис.грн.</t>
  </si>
  <si>
    <t xml:space="preserve">придбання комплектів ігрової форми для відділення настільного тенісу КЗ "ДЮСШ",  оплата стартового внеску, харчування та проїзд учасників міської дитячо-юнацької спортивної футбольної команди у Всеукраїнських змаганнях з футболу серед юнаків 2003-2005 років народження та молодших у місті Миколаєві </t>
  </si>
  <si>
    <t>влаштування обрамлення входів до кабін ліфтів житлового будинку по вулиці Олімпійська, 3 (п. 1, 2)</t>
  </si>
  <si>
    <t>Поточний ремонт електричних мереж та місць загального користування гуртожитку № 1 за адресою вул.Дружби Народів,8 -  одержувач комунальне підприємство "Житлово-експлуатаційне об"єднання"</t>
  </si>
  <si>
    <t xml:space="preserve"> - поточний ремонт кабельних мереж вуличного освітлення - одержувач  комунальне підприємстве "Служба комунального господарства"  </t>
  </si>
  <si>
    <t xml:space="preserve"> - встановлення (прокладання) світлодіодної стрічки в теплиці, розташованої на вул.Набережна Енергетиків,20  - одержувач  комунальне підприємстве "Служба комунального господарства"    </t>
  </si>
  <si>
    <t xml:space="preserve"> - встановлення споруди "Карета", облаштування майданчику з тротуарної плитки для споруди "Карета", встановлення додаткових урн та лав</t>
  </si>
  <si>
    <t xml:space="preserve"> - поточний ремонт з суцільним фарбуванням МАФ на об"єктах благоустрою - одержувач  комунальне підприємстве "Служба комунального господарства"  </t>
  </si>
  <si>
    <t xml:space="preserve"> - придбання та встановлення урн і лав по місту - одержувач  комунальне підприємстве "Служба комунального господарства"  </t>
  </si>
  <si>
    <t xml:space="preserve"> - облаштування додаткового карману по вул. Молодіжна для паркування автотранспорту - одержувач  комунальне підприємстве "Служба комунального господарства"  </t>
  </si>
  <si>
    <t xml:space="preserve"> - влаштування пішохідної доріжки по вул. Набережна Енергетиків - одержувач  комунальне підприємстве "Служба комунального господарства"  </t>
  </si>
  <si>
    <t xml:space="preserve"> - встановлення лав (2 од) на прибудинковій території житлового будинку № 5 на бул. Шкільному</t>
  </si>
  <si>
    <t>Видалення сухостойних аварійних дерев на території міста</t>
  </si>
  <si>
    <t>надання аудиторських послуг (аналіз фінансово-господарської діяльності КП ТВКГ за 2016, 2017 та І півріччя 2018 року)</t>
  </si>
  <si>
    <t>надання послуг з проведення незалежного аудиту в частині юридичного проведення аналізу договірних відносин, які виникли між КП ТВКГ та ВП ЮУ АЕС ДП НАЕК "Енергоатом"</t>
  </si>
  <si>
    <t>оплата послуг з проведення незалежного аудиту (фінансвово-економічного, юридичного, технологічно-енергетичного) КП ТВКГ, в тому числі:</t>
  </si>
  <si>
    <t>на погашення заборгованості за спожиту електроенергію у 2017 - 2018 роках    КП ТВКГ перед  ДПЕМ ПрАТ"Атомсервіс" - 3500,0 тис.грн. ; оплати  боргових зобов'язань відповідно до Мирових угод - 2 731,2 тис.грн.</t>
  </si>
  <si>
    <t>придбання:  паливо-мастильних матеріалів- 441,5 тис.грн.; папір, стрічка касова-50,0 тис.грн.; газ пропан та кисень, електроди, грунтовка, тощо - 100,0 тис.грн, запчастини, пароніт, метизи,підшипники,електротехнічні матеріали, тощо (ТРП-20,0тис.грн.,КНС-30,0 тис.грн.)-50,0 тис.грн.; запірної арматури,циркуляційних насосів,фільтрів,гайок та інших комплектуючих-105,0 тис.грн.;  теплової ізоляції для магістральних трубопроводів мережі теплопостачання міста (теплоізоляційні сегменти на основі пінополіуретанного покриття та склопластику РСТ-250) - 199,0 тис.грн.; сталевої труби  для проведення ремонтних робіт на теплових мережах міста - 39,0 тис.грн.;  комплектуючих виробів для монтажу поліетиленової  труби по вул.Набережна Енергетиків (фланці, патрубок з фланцем, болти, гайки та інше) - 13,0 тис.грн.; підшипників для насосних агрегатів - 57,0 тис.грн.; торцевого ущільнювача насосу - 3,000 тис. грн.;  матеріалів для проведення ремонтних робіт на магістральних теплових мережах міста (труба попередньоізольована, компенсатор, нерухома опора, к-т ізоляції стиків, рукав кінцевий, кільце ущільнююче, тощо)- 1 242,0 тис.грн.;  автомобільних  шин для екскаватора ЕК-12-  37,0 тис.грн.;  аккумуляторної батареї, диска зчеплення, запасних частин  для автомобіля "Ремонтна майстерня" та інше-16,0 тис.грн.; запчастин для автомобіля "КАМАЗ-5511"-самоскид  та інше -22,0 тис.грн., касові апарати (3 од.) - 18 тис.грн.;  автомобільних шин для спецтехніки та автотранспорту - 7,0 тис. грн; автомобільних запчастин та інше для спецтехніки та автотранспорту - 14,0 тис.грн.;  світлодіодних прожекторів лінзових для ТРП та КНС: потужність 100Вт, ступінь захисту-ІР 65 з датчиками руху- 25,0тис.грн.;  системи автономного освітлення на сонячній батареї-6,0 тис.грн.; лікарських препаратів - доукомплектування аптечок першої долікарняної медичної допомоги на виробничих ділянках - 3,0 тис.грн.; поточний ремонт покрівель ТРП,КНС-195,0 тис.грн.; гідродинамічне очищення та відкачка відкладень КНС-3-165,0 тис.грн., хімічна промивка водопідігрівачів (ТРП)-70,0 тис.грн.; поточний ремонт магістральної тепломережі по прт.Незалежності від МК-25 до МК-25а - 190,0 тис.грн.; поточний ремонт приміщення машинної зали ТРП-1 -92,0 тис.грн.; послуги з питань автоматизованого визначення вартості будівельних робіт при застосуванні ПК АВК-5 - 3,5 тис.грн.</t>
  </si>
  <si>
    <t xml:space="preserve">Коригування та проведення експертизи проектно-кошторисної документації по об"екту "Капітальний ремонт ТРП-1 по вул.Дружби Народів,22-А в м.Южноукраїнськ Миколаївської області"(5,0 тис.грн.) 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</si>
  <si>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</si>
  <si>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</si>
  <si>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Кошти міського бюджету на співфінансування з  державним бюджетом (субвенція на фінансування заходів  соціально-економічної компенсації ризику населення, яке проживає на території зони  спостереження) на  капітальний ремонт ТРП-1 по вул.Дружби Народів,22-А в м.Южноукраїнськ Миколаївської області" </t>
  </si>
  <si>
    <t xml:space="preserve">ліквідація усідань і проломів проїзної частини та відновлення всіх видів дорожнього покриття холодною бітумно-мінеральною сумішшю -198,1 тис.грн.; ліквіквідація усідань і проломів проїзної частини та відновлення всіх видів дорожнього покриття гарячою асфальтобетонною  сумішшю- 1108,0 тис.грн.; нанесення або відновлення дорожньої розмітки на вулицях загального користування  - 173,0 тис.грн. (одержувач бюджетних коштів - комунальне підприємство "Служба комунального господарства") </t>
  </si>
  <si>
    <t xml:space="preserve">облаштування місць загального користування (коридору, вбиральні, душової та ванної кімнат), а саме заміна сантехнічного обладнання та плафонів в гуротожитку №1 (вул.Дружби Народів,8) </t>
  </si>
  <si>
    <t xml:space="preserve">заміна  труб гарячого та холодного водопостачання і встановлення лічильників в кухні на п'ятому поверсі гуротожитку №3, розташованого за адресою вул. Миру,9 </t>
  </si>
  <si>
    <t xml:space="preserve">встановлення лав біля під' їздів житлового будинку №12 по бул. Шевченка </t>
  </si>
  <si>
    <t>0910000</t>
  </si>
  <si>
    <r>
      <t xml:space="preserve">Виконавчий комітет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</si>
  <si>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 xml:space="preserve">Управління освіти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</si>
  <si>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 xml:space="preserve">Департамент соціальних питань та охорони здоров'я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</si>
  <si>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 xml:space="preserve">Служба у справах дітей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</si>
  <si>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 xml:space="preserve">Управління молоді, спорту та культури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</si>
  <si>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 xml:space="preserve">Управління з питань надзвичайних ситуацій та взаємодії з правоохоронними органами Южноукраїнської міської ради </t>
    </r>
    <r>
      <rPr>
        <sz val="16"/>
        <rFont val="Times New Roman"/>
        <family val="1"/>
      </rPr>
      <t>(головний розпорядник)</t>
    </r>
  </si>
  <si>
    <r>
      <t>Управління молоді, спорту та культури Южноукраїнської міської ради</t>
    </r>
    <r>
      <rPr>
        <i/>
        <sz val="16"/>
        <rFont val="Times New Roman"/>
        <family val="1"/>
      </rPr>
      <t xml:space="preserve"> (відповідальний виконавець) </t>
    </r>
  </si>
  <si>
    <r>
      <t xml:space="preserve">Служба у справах дітей Южноукраїнської міської ради </t>
    </r>
    <r>
      <rPr>
        <i/>
        <sz val="16"/>
        <rFont val="Times New Roman"/>
        <family val="1"/>
      </rPr>
      <t xml:space="preserve">(відповідальний виконавець) </t>
    </r>
  </si>
  <si>
    <r>
      <t xml:space="preserve">Департамент соціальних питань та охорони здоров'я Южноукраїнської міської ради </t>
    </r>
    <r>
      <rPr>
        <i/>
        <sz val="16"/>
        <rFont val="Times New Roman"/>
        <family val="1"/>
      </rPr>
      <t xml:space="preserve">(відповідальний виконавець) </t>
    </r>
  </si>
  <si>
    <t>придбання для ЗОШ №1 парт (12шт.) для спец. класу, придбання 2-х спліт-систем настінного типу для мед.кабінету та кабінету  народознавства , меблів для дітей з особливими потребами та пилесосу; для ЗОШ №3, а саме: спортивної ігрової форми, будівельних матеріалів для відновлення теплого полу у басейні, телевізору, спортивного тренажеру; придбання для бібліотек книг українських авторів; придбання для закладів освіти художньої, додаткової енциклопедичної літератури для заохочення найактивнійших під час акції по збору макулатури  "Перетвори папір на книгу"; придбання стільців, спинок та сидінь до стільців каб.309 ЗОШ№3; придбання телевізора ЗОШ№3 для 1-А класу;  придбання для ЗОШ №4 матеріалів для корекційних занять з учнями, які навчаються в інклюзивних класах Южноукраїнська; придбання для ЗОШ №2 тенісного столу; забезпечення участі команди учнів гімназії у ІІ (обласному) етапі Всеукраїнської дитячо-юнацької військово-патріотичної гри "Сокіл" ("Джура");придбання спортивного інвентаря (м’ячі волейбольні та тенісні); придбання ноутбуку для гімназії; придбання для гімназії сантехнічного обладнання</t>
  </si>
  <si>
    <r>
      <t>Управління освіти Южноукраїнської міської ради</t>
    </r>
    <r>
      <rPr>
        <i/>
        <sz val="16"/>
        <rFont val="Times New Roman"/>
        <family val="1"/>
      </rPr>
      <t xml:space="preserve"> (відповідальний виконавець) </t>
    </r>
  </si>
  <si>
    <r>
      <t>Виконавчий комітет Южноукраїнської міської ради</t>
    </r>
    <r>
      <rPr>
        <i/>
        <sz val="16"/>
        <rFont val="Times New Roman"/>
        <family val="1"/>
      </rPr>
      <t xml:space="preserve"> (відповідальний виконавець) </t>
    </r>
  </si>
  <si>
    <t>від__05.03._____2019_№__1348_____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</si>
</sst>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#,##0.0000"/>
    <numFmt numFmtId="192" formatCode="#,##0.0"/>
    <numFmt numFmtId="193" formatCode="#,##0.000000"/>
    <numFmt numFmtId="194" formatCode="#,##0.0000000"/>
    <numFmt numFmtId="195" formatCode="0.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i/>
      <sz val="18"/>
      <name val="Times New Roman Cyr"/>
      <family val="1"/>
    </font>
    <font>
      <i/>
      <sz val="16"/>
      <name val="Times New Roman Cyr"/>
      <family val="1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60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Times New Roman Cyr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i/>
      <sz val="22"/>
      <color indexed="8"/>
      <name val="Times New Roman Cyr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0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80" fontId="1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0" fontId="1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80" fontId="1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10" xfId="0" applyFont="1" applyFill="1" applyBorder="1" applyAlignment="1" quotePrefix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180" fontId="9" fillId="0" borderId="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80" fontId="5" fillId="0" borderId="0" xfId="0" applyNumberFormat="1" applyFont="1" applyFill="1" applyBorder="1" applyAlignment="1">
      <alignment horizontal="justify" wrapText="1"/>
    </xf>
    <xf numFmtId="180" fontId="12" fillId="0" borderId="0" xfId="0" applyNumberFormat="1" applyFont="1" applyFill="1" applyBorder="1" applyAlignment="1">
      <alignment wrapText="1"/>
    </xf>
    <xf numFmtId="180" fontId="16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184" fontId="5" fillId="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84" fontId="6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0" fillId="0" borderId="0" xfId="59" applyFont="1" applyFill="1" applyBorder="1" applyAlignment="1">
      <alignment horizontal="left" wrapText="1"/>
      <protection/>
    </xf>
    <xf numFmtId="184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6" fillId="0" borderId="0" xfId="59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justify" wrapText="1"/>
    </xf>
    <xf numFmtId="184" fontId="4" fillId="0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justify" wrapText="1"/>
    </xf>
    <xf numFmtId="49" fontId="1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justify" wrapText="1"/>
    </xf>
    <xf numFmtId="0" fontId="16" fillId="0" borderId="0" xfId="0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wrapText="1"/>
    </xf>
    <xf numFmtId="181" fontId="6" fillId="0" borderId="0" xfId="0" applyNumberFormat="1" applyFont="1" applyFill="1" applyBorder="1" applyAlignment="1">
      <alignment horizontal="justify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84" fontId="2" fillId="0" borderId="1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 quotePrefix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0" fontId="7" fillId="0" borderId="10" xfId="0" applyFont="1" applyFill="1" applyBorder="1" applyAlignment="1" quotePrefix="1">
      <alignment horizontal="justify" wrapText="1"/>
    </xf>
    <xf numFmtId="0" fontId="19" fillId="0" borderId="10" xfId="0" applyFont="1" applyFill="1" applyBorder="1" applyAlignment="1" quotePrefix="1">
      <alignment horizontal="justify" wrapText="1"/>
    </xf>
    <xf numFmtId="180" fontId="19" fillId="0" borderId="10" xfId="0" applyNumberFormat="1" applyFont="1" applyFill="1" applyBorder="1" applyAlignment="1">
      <alignment horizontal="left" wrapText="1"/>
    </xf>
    <xf numFmtId="190" fontId="7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shrinkToFit="1"/>
    </xf>
    <xf numFmtId="0" fontId="19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justify" wrapText="1"/>
    </xf>
    <xf numFmtId="184" fontId="24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 quotePrefix="1">
      <alignment horizontal="justify" wrapText="1" shrinkToFit="1"/>
    </xf>
    <xf numFmtId="0" fontId="19" fillId="0" borderId="10" xfId="0" applyFont="1" applyFill="1" applyBorder="1" applyAlignment="1">
      <alignment horizontal="justify" wrapText="1" shrinkToFit="1"/>
    </xf>
    <xf numFmtId="0" fontId="7" fillId="0" borderId="10" xfId="42" applyFont="1" applyFill="1" applyBorder="1" applyAlignment="1" applyProtection="1">
      <alignment wrapText="1"/>
      <protection/>
    </xf>
    <xf numFmtId="0" fontId="19" fillId="0" borderId="10" xfId="42" applyFont="1" applyFill="1" applyBorder="1" applyAlignment="1" applyProtection="1">
      <alignment wrapText="1"/>
      <protection/>
    </xf>
    <xf numFmtId="180" fontId="28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180" fontId="19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32" fillId="0" borderId="10" xfId="0" applyFont="1" applyFill="1" applyBorder="1" applyAlignment="1" quotePrefix="1">
      <alignment horizontal="justify" wrapText="1"/>
    </xf>
    <xf numFmtId="49" fontId="19" fillId="0" borderId="11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vertical="top" wrapText="1"/>
    </xf>
    <xf numFmtId="0" fontId="27" fillId="0" borderId="10" xfId="0" applyFont="1" applyFill="1" applyBorder="1" applyAlignment="1" quotePrefix="1">
      <alignment horizontal="justify" wrapText="1"/>
    </xf>
    <xf numFmtId="0" fontId="33" fillId="0" borderId="10" xfId="0" applyFont="1" applyFill="1" applyBorder="1" applyAlignment="1" quotePrefix="1">
      <alignment horizontal="justify" wrapText="1"/>
    </xf>
    <xf numFmtId="0" fontId="19" fillId="0" borderId="0" xfId="0" applyFont="1" applyFill="1" applyBorder="1" applyAlignment="1">
      <alignment wrapText="1"/>
    </xf>
    <xf numFmtId="190" fontId="24" fillId="0" borderId="10" xfId="0" applyNumberFormat="1" applyFont="1" applyFill="1" applyBorder="1" applyAlignment="1">
      <alignment horizontal="right" wrapText="1"/>
    </xf>
    <xf numFmtId="192" fontId="21" fillId="0" borderId="10" xfId="0" applyNumberFormat="1" applyFont="1" applyFill="1" applyBorder="1" applyAlignment="1">
      <alignment horizontal="right" wrapText="1"/>
    </xf>
    <xf numFmtId="192" fontId="35" fillId="0" borderId="10" xfId="0" applyNumberFormat="1" applyFont="1" applyFill="1" applyBorder="1" applyAlignment="1">
      <alignment horizontal="right" wrapText="1"/>
    </xf>
    <xf numFmtId="192" fontId="36" fillId="0" borderId="10" xfId="0" applyNumberFormat="1" applyFont="1" applyFill="1" applyBorder="1" applyAlignment="1">
      <alignment horizontal="right" wrapText="1"/>
    </xf>
    <xf numFmtId="192" fontId="35" fillId="0" borderId="10" xfId="0" applyNumberFormat="1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wrapText="1"/>
    </xf>
    <xf numFmtId="192" fontId="35" fillId="0" borderId="10" xfId="0" applyNumberFormat="1" applyFont="1" applyFill="1" applyBorder="1" applyAlignment="1">
      <alignment horizontal="center" wrapText="1"/>
    </xf>
    <xf numFmtId="192" fontId="21" fillId="0" borderId="10" xfId="0" applyNumberFormat="1" applyFont="1" applyFill="1" applyBorder="1" applyAlignment="1">
      <alignment horizontal="right"/>
    </xf>
    <xf numFmtId="184" fontId="7" fillId="0" borderId="10" xfId="0" applyNumberFormat="1" applyFont="1" applyFill="1" applyBorder="1" applyAlignment="1">
      <alignment horizontal="center" wrapText="1"/>
    </xf>
    <xf numFmtId="190" fontId="12" fillId="0" borderId="0" xfId="0" applyNumberFormat="1" applyFont="1" applyFill="1" applyBorder="1" applyAlignment="1">
      <alignment wrapText="1"/>
    </xf>
    <xf numFmtId="180" fontId="22" fillId="0" borderId="0" xfId="0" applyNumberFormat="1" applyFont="1" applyFill="1" applyBorder="1" applyAlignment="1">
      <alignment wrapText="1"/>
    </xf>
    <xf numFmtId="192" fontId="38" fillId="0" borderId="0" xfId="0" applyNumberFormat="1" applyFont="1" applyFill="1" applyBorder="1" applyAlignment="1">
      <alignment/>
    </xf>
    <xf numFmtId="192" fontId="35" fillId="0" borderId="10" xfId="0" applyNumberFormat="1" applyFont="1" applyFill="1" applyBorder="1" applyAlignment="1">
      <alignment horizontal="center"/>
    </xf>
    <xf numFmtId="192" fontId="35" fillId="0" borderId="10" xfId="0" applyNumberFormat="1" applyFont="1" applyFill="1" applyBorder="1" applyAlignment="1">
      <alignment/>
    </xf>
    <xf numFmtId="192" fontId="21" fillId="0" borderId="10" xfId="0" applyNumberFormat="1" applyFont="1" applyFill="1" applyBorder="1" applyAlignment="1">
      <alignment/>
    </xf>
    <xf numFmtId="192" fontId="35" fillId="0" borderId="1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184" fontId="40" fillId="0" borderId="0" xfId="0" applyNumberFormat="1" applyFont="1" applyFill="1" applyBorder="1" applyAlignment="1">
      <alignment/>
    </xf>
    <xf numFmtId="180" fontId="38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184" fontId="7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 quotePrefix="1">
      <alignment horizontal="justify" wrapText="1"/>
    </xf>
    <xf numFmtId="0" fontId="34" fillId="0" borderId="1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184" fontId="42" fillId="0" borderId="0" xfId="0" applyNumberFormat="1" applyFont="1" applyFill="1" applyBorder="1" applyAlignment="1">
      <alignment/>
    </xf>
    <xf numFmtId="184" fontId="28" fillId="0" borderId="10" xfId="0" applyNumberFormat="1" applyFont="1" applyFill="1" applyBorder="1" applyAlignment="1">
      <alignment horizontal="center" wrapText="1"/>
    </xf>
    <xf numFmtId="184" fontId="28" fillId="0" borderId="10" xfId="0" applyNumberFormat="1" applyFont="1" applyFill="1" applyBorder="1" applyAlignment="1">
      <alignment horizontal="right" wrapText="1"/>
    </xf>
    <xf numFmtId="192" fontId="28" fillId="0" borderId="10" xfId="0" applyNumberFormat="1" applyFont="1" applyFill="1" applyBorder="1" applyAlignment="1">
      <alignment horizontal="right" wrapText="1"/>
    </xf>
    <xf numFmtId="192" fontId="22" fillId="0" borderId="10" xfId="0" applyNumberFormat="1" applyFont="1" applyFill="1" applyBorder="1" applyAlignment="1">
      <alignment horizontal="right" wrapText="1"/>
    </xf>
    <xf numFmtId="192" fontId="22" fillId="0" borderId="10" xfId="0" applyNumberFormat="1" applyFont="1" applyFill="1" applyBorder="1" applyAlignment="1">
      <alignment wrapText="1"/>
    </xf>
    <xf numFmtId="192" fontId="36" fillId="0" borderId="10" xfId="0" applyNumberFormat="1" applyFont="1" applyFill="1" applyBorder="1" applyAlignment="1">
      <alignment wrapText="1"/>
    </xf>
    <xf numFmtId="192" fontId="22" fillId="0" borderId="10" xfId="0" applyNumberFormat="1" applyFont="1" applyFill="1" applyBorder="1" applyAlignment="1">
      <alignment horizontal="center" wrapText="1"/>
    </xf>
    <xf numFmtId="184" fontId="43" fillId="0" borderId="0" xfId="0" applyNumberFormat="1" applyFont="1" applyFill="1" applyBorder="1" applyAlignment="1">
      <alignment/>
    </xf>
    <xf numFmtId="184" fontId="12" fillId="0" borderId="0" xfId="0" applyNumberFormat="1" applyFont="1" applyFill="1" applyBorder="1" applyAlignment="1">
      <alignment horizontal="right" wrapText="1"/>
    </xf>
    <xf numFmtId="184" fontId="8" fillId="0" borderId="0" xfId="0" applyNumberFormat="1" applyFont="1" applyFill="1" applyBorder="1" applyAlignment="1">
      <alignment horizontal="right" wrapText="1"/>
    </xf>
    <xf numFmtId="184" fontId="10" fillId="0" borderId="0" xfId="0" applyNumberFormat="1" applyFont="1" applyFill="1" applyBorder="1" applyAlignment="1">
      <alignment horizontal="center" wrapText="1"/>
    </xf>
    <xf numFmtId="184" fontId="44" fillId="0" borderId="0" xfId="0" applyNumberFormat="1" applyFont="1" applyFill="1" applyBorder="1" applyAlignment="1">
      <alignment horizontal="right" wrapText="1"/>
    </xf>
    <xf numFmtId="184" fontId="8" fillId="0" borderId="0" xfId="0" applyNumberFormat="1" applyFont="1" applyFill="1" applyBorder="1" applyAlignment="1">
      <alignment wrapText="1"/>
    </xf>
    <xf numFmtId="184" fontId="12" fillId="0" borderId="0" xfId="0" applyNumberFormat="1" applyFont="1" applyFill="1" applyBorder="1" applyAlignment="1">
      <alignment wrapText="1"/>
    </xf>
    <xf numFmtId="184" fontId="10" fillId="0" borderId="0" xfId="0" applyNumberFormat="1" applyFont="1" applyFill="1" applyBorder="1" applyAlignment="1">
      <alignment horizontal="right" wrapText="1"/>
    </xf>
    <xf numFmtId="184" fontId="13" fillId="0" borderId="0" xfId="0" applyNumberFormat="1" applyFont="1" applyFill="1" applyBorder="1" applyAlignment="1" applyProtection="1">
      <alignment/>
      <protection locked="0"/>
    </xf>
    <xf numFmtId="184" fontId="42" fillId="0" borderId="10" xfId="0" applyNumberFormat="1" applyFont="1" applyFill="1" applyBorder="1" applyAlignment="1">
      <alignment/>
    </xf>
    <xf numFmtId="184" fontId="42" fillId="0" borderId="0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center"/>
    </xf>
    <xf numFmtId="184" fontId="29" fillId="0" borderId="10" xfId="0" applyNumberFormat="1" applyFont="1" applyFill="1" applyBorder="1" applyAlignment="1">
      <alignment horizontal="right" wrapText="1"/>
    </xf>
    <xf numFmtId="190" fontId="29" fillId="0" borderId="10" xfId="0" applyNumberFormat="1" applyFont="1" applyFill="1" applyBorder="1" applyAlignment="1">
      <alignment horizontal="right" wrapText="1"/>
    </xf>
    <xf numFmtId="192" fontId="36" fillId="0" borderId="1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right"/>
    </xf>
    <xf numFmtId="184" fontId="42" fillId="0" borderId="10" xfId="0" applyNumberFormat="1" applyFont="1" applyFill="1" applyBorder="1" applyAlignment="1">
      <alignment horizontal="right"/>
    </xf>
    <xf numFmtId="192" fontId="21" fillId="33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80" fontId="35" fillId="0" borderId="0" xfId="0" applyNumberFormat="1" applyFont="1" applyFill="1" applyBorder="1" applyAlignment="1">
      <alignment horizontal="left" wrapText="1"/>
    </xf>
    <xf numFmtId="192" fontId="22" fillId="0" borderId="12" xfId="0" applyNumberFormat="1" applyFont="1" applyFill="1" applyBorder="1" applyAlignment="1">
      <alignment horizontal="center" wrapText="1"/>
    </xf>
    <xf numFmtId="192" fontId="22" fillId="0" borderId="13" xfId="0" applyNumberFormat="1" applyFont="1" applyFill="1" applyBorder="1" applyAlignment="1">
      <alignment horizontal="center" wrapText="1"/>
    </xf>
    <xf numFmtId="192" fontId="35" fillId="0" borderId="12" xfId="0" applyNumberFormat="1" applyFont="1" applyFill="1" applyBorder="1" applyAlignment="1">
      <alignment horizontal="right" wrapText="1"/>
    </xf>
    <xf numFmtId="192" fontId="35" fillId="0" borderId="13" xfId="0" applyNumberFormat="1" applyFont="1" applyFill="1" applyBorder="1" applyAlignment="1">
      <alignment horizontal="right" wrapText="1"/>
    </xf>
    <xf numFmtId="192" fontId="35" fillId="0" borderId="12" xfId="0" applyNumberFormat="1" applyFont="1" applyFill="1" applyBorder="1" applyAlignment="1">
      <alignment horizontal="center"/>
    </xf>
    <xf numFmtId="192" fontId="35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wrapText="1"/>
    </xf>
    <xf numFmtId="184" fontId="6" fillId="0" borderId="14" xfId="0" applyNumberFormat="1" applyFont="1" applyFill="1" applyBorder="1" applyAlignment="1">
      <alignment horizontal="center" wrapText="1"/>
    </xf>
    <xf numFmtId="184" fontId="6" fillId="0" borderId="15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left" wrapText="1"/>
    </xf>
    <xf numFmtId="184" fontId="40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ts.yu.mk.ua/showdoc/4829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5"/>
  <sheetViews>
    <sheetView tabSelected="1" view="pageBreakPreview" zoomScale="51" zoomScaleNormal="49" zoomScaleSheetLayoutView="51" workbookViewId="0" topLeftCell="A1">
      <selection activeCell="E6" sqref="E6"/>
    </sheetView>
  </sheetViews>
  <sheetFormatPr defaultColWidth="8.7109375" defaultRowHeight="15"/>
  <cols>
    <col min="1" max="1" width="19.00390625" style="87" customWidth="1"/>
    <col min="2" max="2" width="9.8515625" style="88" customWidth="1"/>
    <col min="3" max="3" width="10.8515625" style="88" customWidth="1"/>
    <col min="4" max="4" width="42.421875" style="89" customWidth="1"/>
    <col min="5" max="5" width="97.140625" style="87" customWidth="1"/>
    <col min="6" max="6" width="21.7109375" style="90" customWidth="1"/>
    <col min="7" max="7" width="16.7109375" style="90" customWidth="1"/>
    <col min="8" max="8" width="16.57421875" style="90" customWidth="1"/>
    <col min="9" max="9" width="17.140625" style="197" customWidth="1"/>
    <col min="10" max="10" width="17.8515625" style="90" customWidth="1"/>
    <col min="11" max="11" width="16.7109375" style="90" customWidth="1"/>
    <col min="12" max="12" width="17.28125" style="90" customWidth="1"/>
    <col min="13" max="13" width="18.140625" style="205" customWidth="1"/>
    <col min="14" max="14" width="20.140625" style="7" customWidth="1"/>
    <col min="15" max="15" width="15.421875" style="7" customWidth="1"/>
    <col min="16" max="16384" width="8.7109375" style="7" customWidth="1"/>
  </cols>
  <sheetData>
    <row r="1" spans="1:13" ht="39.75" customHeight="1">
      <c r="A1" s="7"/>
      <c r="B1" s="8"/>
      <c r="C1" s="8"/>
      <c r="D1" s="9"/>
      <c r="E1" s="7"/>
      <c r="F1" s="10"/>
      <c r="G1" s="10"/>
      <c r="H1" s="10"/>
      <c r="I1" s="158" t="s">
        <v>458</v>
      </c>
      <c r="J1" s="158"/>
      <c r="K1" s="10"/>
      <c r="L1" s="10"/>
      <c r="M1" s="198"/>
    </row>
    <row r="2" spans="1:13" ht="33.75" customHeight="1">
      <c r="A2" s="7"/>
      <c r="B2" s="8"/>
      <c r="C2" s="8"/>
      <c r="D2" s="9"/>
      <c r="E2" s="7"/>
      <c r="F2" s="10"/>
      <c r="G2" s="10"/>
      <c r="H2" s="10"/>
      <c r="I2" s="158" t="s">
        <v>459</v>
      </c>
      <c r="J2" s="158"/>
      <c r="K2" s="10"/>
      <c r="L2" s="10"/>
      <c r="M2" s="198"/>
    </row>
    <row r="3" spans="1:13" ht="32.25" customHeight="1">
      <c r="A3" s="7"/>
      <c r="B3" s="8"/>
      <c r="C3" s="8"/>
      <c r="D3" s="9"/>
      <c r="E3" s="7"/>
      <c r="F3" s="10"/>
      <c r="G3" s="10"/>
      <c r="H3" s="10"/>
      <c r="I3" s="158" t="s">
        <v>514</v>
      </c>
      <c r="J3" s="158"/>
      <c r="K3" s="10"/>
      <c r="L3" s="10"/>
      <c r="M3" s="198"/>
    </row>
    <row r="4" spans="1:13" ht="42.75" customHeight="1">
      <c r="A4" s="7"/>
      <c r="B4" s="8"/>
      <c r="C4" s="8"/>
      <c r="D4" s="9"/>
      <c r="E4" s="7"/>
      <c r="F4" s="10"/>
      <c r="G4" s="10"/>
      <c r="H4" s="10"/>
      <c r="I4" s="180"/>
      <c r="J4" s="11"/>
      <c r="K4" s="11"/>
      <c r="L4" s="11"/>
      <c r="M4" s="180"/>
    </row>
    <row r="5" spans="1:13" s="12" customFormat="1" ht="36" customHeight="1">
      <c r="A5" s="231" t="s">
        <v>463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23.25" customHeight="1">
      <c r="A6" s="7"/>
      <c r="B6" s="8"/>
      <c r="C6" s="8"/>
      <c r="D6" s="9"/>
      <c r="E6" s="7"/>
      <c r="F6" s="10"/>
      <c r="G6" s="10"/>
      <c r="H6" s="10"/>
      <c r="I6" s="180"/>
      <c r="J6" s="10"/>
      <c r="K6" s="10"/>
      <c r="L6" s="91" t="s">
        <v>0</v>
      </c>
      <c r="M6" s="199"/>
    </row>
    <row r="7" spans="1:13" s="13" customFormat="1" ht="21.75" customHeight="1">
      <c r="A7" s="232" t="s">
        <v>1</v>
      </c>
      <c r="B7" s="233" t="s">
        <v>2</v>
      </c>
      <c r="C7" s="233" t="s">
        <v>3</v>
      </c>
      <c r="D7" s="232" t="s">
        <v>391</v>
      </c>
      <c r="E7" s="234" t="s">
        <v>337</v>
      </c>
      <c r="F7" s="226" t="s">
        <v>4</v>
      </c>
      <c r="G7" s="227"/>
      <c r="H7" s="227"/>
      <c r="I7" s="228"/>
      <c r="J7" s="226" t="s">
        <v>5</v>
      </c>
      <c r="K7" s="227"/>
      <c r="L7" s="227"/>
      <c r="M7" s="228"/>
    </row>
    <row r="8" spans="1:13" s="13" customFormat="1" ht="142.5" customHeight="1">
      <c r="A8" s="232"/>
      <c r="B8" s="233"/>
      <c r="C8" s="233"/>
      <c r="D8" s="232"/>
      <c r="E8" s="234"/>
      <c r="F8" s="155" t="s">
        <v>338</v>
      </c>
      <c r="G8" s="155" t="s">
        <v>339</v>
      </c>
      <c r="H8" s="155" t="s">
        <v>464</v>
      </c>
      <c r="I8" s="181" t="s">
        <v>460</v>
      </c>
      <c r="J8" s="155" t="s">
        <v>338</v>
      </c>
      <c r="K8" s="155" t="s">
        <v>339</v>
      </c>
      <c r="L8" s="155" t="s">
        <v>464</v>
      </c>
      <c r="M8" s="181" t="s">
        <v>340</v>
      </c>
    </row>
    <row r="9" spans="1:13" s="18" customFormat="1" ht="74.25" customHeight="1">
      <c r="A9" s="112" t="s">
        <v>229</v>
      </c>
      <c r="B9" s="207"/>
      <c r="C9" s="207"/>
      <c r="D9" s="108" t="s">
        <v>502</v>
      </c>
      <c r="E9" s="123"/>
      <c r="F9" s="167"/>
      <c r="G9" s="167"/>
      <c r="H9" s="167"/>
      <c r="I9" s="182"/>
      <c r="J9" s="124"/>
      <c r="K9" s="124"/>
      <c r="L9" s="124"/>
      <c r="M9" s="200"/>
    </row>
    <row r="10" spans="1:13" s="18" customFormat="1" ht="86.25" customHeight="1">
      <c r="A10" s="112" t="s">
        <v>230</v>
      </c>
      <c r="B10" s="207"/>
      <c r="C10" s="207"/>
      <c r="D10" s="110" t="s">
        <v>513</v>
      </c>
      <c r="E10" s="123"/>
      <c r="F10" s="101"/>
      <c r="G10" s="101"/>
      <c r="H10" s="101"/>
      <c r="I10" s="183"/>
      <c r="J10" s="147"/>
      <c r="K10" s="147"/>
      <c r="L10" s="147"/>
      <c r="M10" s="201"/>
    </row>
    <row r="11" spans="1:14" s="21" customFormat="1" ht="51.75" customHeight="1">
      <c r="A11" s="102"/>
      <c r="B11" s="102"/>
      <c r="C11" s="102"/>
      <c r="D11" s="105"/>
      <c r="E11" s="94" t="s">
        <v>157</v>
      </c>
      <c r="F11" s="148">
        <f>F12+F13</f>
        <v>30</v>
      </c>
      <c r="G11" s="148">
        <f>G12+G13</f>
        <v>29</v>
      </c>
      <c r="H11" s="148">
        <f>H12+H13</f>
        <v>14.4</v>
      </c>
      <c r="I11" s="150">
        <f>H11/F11*100</f>
        <v>48.00000000000001</v>
      </c>
      <c r="J11" s="148"/>
      <c r="K11" s="148"/>
      <c r="L11" s="148"/>
      <c r="M11" s="150"/>
      <c r="N11" s="20"/>
    </row>
    <row r="12" spans="1:14" s="5" customFormat="1" ht="50.25" customHeight="1">
      <c r="A12" s="102" t="s">
        <v>227</v>
      </c>
      <c r="B12" s="102" t="s">
        <v>6</v>
      </c>
      <c r="C12" s="102" t="s">
        <v>8</v>
      </c>
      <c r="D12" s="106" t="s">
        <v>228</v>
      </c>
      <c r="E12" s="125" t="s">
        <v>330</v>
      </c>
      <c r="F12" s="149">
        <v>30</v>
      </c>
      <c r="G12" s="149">
        <v>29</v>
      </c>
      <c r="H12" s="149">
        <v>14.4</v>
      </c>
      <c r="I12" s="184"/>
      <c r="J12" s="149"/>
      <c r="K12" s="149"/>
      <c r="L12" s="149"/>
      <c r="M12" s="184"/>
      <c r="N12" s="20"/>
    </row>
    <row r="13" spans="1:14" s="5" customFormat="1" ht="27.75" customHeight="1" hidden="1">
      <c r="A13" s="107" t="s">
        <v>231</v>
      </c>
      <c r="B13" s="107" t="s">
        <v>142</v>
      </c>
      <c r="C13" s="107" t="s">
        <v>7</v>
      </c>
      <c r="D13" s="108" t="s">
        <v>143</v>
      </c>
      <c r="E13" s="125"/>
      <c r="F13" s="149">
        <f>F14</f>
        <v>0</v>
      </c>
      <c r="G13" s="149"/>
      <c r="H13" s="149"/>
      <c r="I13" s="184"/>
      <c r="J13" s="149"/>
      <c r="K13" s="149"/>
      <c r="L13" s="149"/>
      <c r="M13" s="184">
        <f aca="true" t="shared" si="0" ref="M13:M21">F13+J13</f>
        <v>0</v>
      </c>
      <c r="N13" s="20"/>
    </row>
    <row r="14" spans="1:14" s="5" customFormat="1" ht="34.5" customHeight="1" hidden="1">
      <c r="A14" s="109" t="s">
        <v>232</v>
      </c>
      <c r="B14" s="109" t="s">
        <v>144</v>
      </c>
      <c r="C14" s="109" t="s">
        <v>7</v>
      </c>
      <c r="D14" s="110" t="s">
        <v>145</v>
      </c>
      <c r="E14" s="126" t="s">
        <v>127</v>
      </c>
      <c r="F14" s="149"/>
      <c r="G14" s="149"/>
      <c r="H14" s="149"/>
      <c r="I14" s="184"/>
      <c r="J14" s="149"/>
      <c r="K14" s="149"/>
      <c r="L14" s="149"/>
      <c r="M14" s="184">
        <f t="shared" si="0"/>
        <v>0</v>
      </c>
      <c r="N14" s="20"/>
    </row>
    <row r="15" spans="1:14" s="5" customFormat="1" ht="28.5" customHeight="1">
      <c r="A15" s="109"/>
      <c r="B15" s="109"/>
      <c r="C15" s="109"/>
      <c r="D15" s="111"/>
      <c r="E15" s="113" t="s">
        <v>151</v>
      </c>
      <c r="F15" s="148">
        <f>SUM(F16:F18)</f>
        <v>101.10000000000001</v>
      </c>
      <c r="G15" s="148">
        <f>SUM(G16:G18)</f>
        <v>90.8</v>
      </c>
      <c r="H15" s="148">
        <f>SUM(H16:H18)</f>
        <v>28.599999999999998</v>
      </c>
      <c r="I15" s="150">
        <f>H15/F15*100</f>
        <v>28.28882294757665</v>
      </c>
      <c r="J15" s="148"/>
      <c r="K15" s="148"/>
      <c r="L15" s="148"/>
      <c r="M15" s="150"/>
      <c r="N15" s="20"/>
    </row>
    <row r="16" spans="1:14" s="5" customFormat="1" ht="51" customHeight="1">
      <c r="A16" s="102" t="s">
        <v>227</v>
      </c>
      <c r="B16" s="102" t="s">
        <v>6</v>
      </c>
      <c r="C16" s="102" t="s">
        <v>8</v>
      </c>
      <c r="D16" s="106" t="s">
        <v>228</v>
      </c>
      <c r="E16" s="126" t="s">
        <v>246</v>
      </c>
      <c r="F16" s="149">
        <v>63.4</v>
      </c>
      <c r="G16" s="149">
        <v>53.4</v>
      </c>
      <c r="H16" s="149">
        <v>21.4</v>
      </c>
      <c r="I16" s="184"/>
      <c r="J16" s="149"/>
      <c r="K16" s="149"/>
      <c r="L16" s="149"/>
      <c r="M16" s="184"/>
      <c r="N16" s="20"/>
    </row>
    <row r="17" spans="1:14" s="5" customFormat="1" ht="46.5" customHeight="1">
      <c r="A17" s="102"/>
      <c r="B17" s="102"/>
      <c r="C17" s="102"/>
      <c r="D17" s="106"/>
      <c r="E17" s="126" t="s">
        <v>331</v>
      </c>
      <c r="F17" s="149">
        <v>7.5</v>
      </c>
      <c r="G17" s="149">
        <v>7.2</v>
      </c>
      <c r="H17" s="149">
        <v>5.2</v>
      </c>
      <c r="I17" s="184"/>
      <c r="J17" s="149"/>
      <c r="K17" s="149"/>
      <c r="L17" s="149"/>
      <c r="M17" s="184"/>
      <c r="N17" s="20"/>
    </row>
    <row r="18" spans="1:14" s="5" customFormat="1" ht="40.5" customHeight="1">
      <c r="A18" s="102" t="s">
        <v>233</v>
      </c>
      <c r="B18" s="102" t="s">
        <v>234</v>
      </c>
      <c r="C18" s="102" t="s">
        <v>9</v>
      </c>
      <c r="D18" s="103" t="s">
        <v>235</v>
      </c>
      <c r="E18" s="126" t="s">
        <v>236</v>
      </c>
      <c r="F18" s="149">
        <v>30.2</v>
      </c>
      <c r="G18" s="149">
        <v>30.2</v>
      </c>
      <c r="H18" s="149">
        <v>2</v>
      </c>
      <c r="I18" s="184"/>
      <c r="J18" s="149"/>
      <c r="K18" s="149"/>
      <c r="L18" s="149"/>
      <c r="M18" s="184"/>
      <c r="N18" s="20"/>
    </row>
    <row r="19" spans="1:14" s="5" customFormat="1" ht="33" customHeight="1" hidden="1">
      <c r="A19" s="109"/>
      <c r="B19" s="109"/>
      <c r="C19" s="109"/>
      <c r="D19" s="111"/>
      <c r="E19" s="113" t="s">
        <v>146</v>
      </c>
      <c r="F19" s="148">
        <f>F20</f>
        <v>0</v>
      </c>
      <c r="G19" s="148"/>
      <c r="H19" s="148"/>
      <c r="I19" s="150"/>
      <c r="J19" s="148">
        <f>J20</f>
        <v>0</v>
      </c>
      <c r="K19" s="148"/>
      <c r="L19" s="148"/>
      <c r="M19" s="150">
        <f t="shared" si="0"/>
        <v>0</v>
      </c>
      <c r="N19" s="20"/>
    </row>
    <row r="20" spans="1:14" s="5" customFormat="1" ht="39.75" customHeight="1" hidden="1">
      <c r="A20" s="112" t="s">
        <v>237</v>
      </c>
      <c r="B20" s="112" t="s">
        <v>149</v>
      </c>
      <c r="C20" s="112"/>
      <c r="D20" s="113" t="s">
        <v>150</v>
      </c>
      <c r="E20" s="113"/>
      <c r="F20" s="149">
        <f>F21</f>
        <v>0</v>
      </c>
      <c r="G20" s="149"/>
      <c r="H20" s="149"/>
      <c r="I20" s="184"/>
      <c r="J20" s="149">
        <f>J21</f>
        <v>0</v>
      </c>
      <c r="K20" s="149"/>
      <c r="L20" s="149"/>
      <c r="M20" s="184">
        <f t="shared" si="0"/>
        <v>0</v>
      </c>
      <c r="N20" s="20"/>
    </row>
    <row r="21" spans="1:14" s="5" customFormat="1" ht="2.25" customHeight="1" hidden="1">
      <c r="A21" s="109" t="s">
        <v>238</v>
      </c>
      <c r="B21" s="109" t="s">
        <v>148</v>
      </c>
      <c r="C21" s="109" t="s">
        <v>122</v>
      </c>
      <c r="D21" s="111" t="s">
        <v>123</v>
      </c>
      <c r="E21" s="111" t="s">
        <v>147</v>
      </c>
      <c r="F21" s="149"/>
      <c r="G21" s="149"/>
      <c r="H21" s="149"/>
      <c r="I21" s="184"/>
      <c r="J21" s="149"/>
      <c r="K21" s="149"/>
      <c r="L21" s="149"/>
      <c r="M21" s="184">
        <f t="shared" si="0"/>
        <v>0</v>
      </c>
      <c r="N21" s="20"/>
    </row>
    <row r="22" spans="1:14" s="5" customFormat="1" ht="56.25" customHeight="1">
      <c r="A22" s="102"/>
      <c r="B22" s="109"/>
      <c r="C22" s="109"/>
      <c r="D22" s="114"/>
      <c r="E22" s="127" t="s">
        <v>242</v>
      </c>
      <c r="F22" s="148">
        <f>SUM(F23:F24)</f>
        <v>36</v>
      </c>
      <c r="G22" s="148">
        <f>SUM(G23:G24)</f>
        <v>36</v>
      </c>
      <c r="H22" s="148">
        <f>SUM(H23:H24)</f>
        <v>29.5</v>
      </c>
      <c r="I22" s="150">
        <f>H22/F22*100</f>
        <v>81.94444444444444</v>
      </c>
      <c r="J22" s="148"/>
      <c r="K22" s="148"/>
      <c r="L22" s="148"/>
      <c r="M22" s="150"/>
      <c r="N22" s="20"/>
    </row>
    <row r="23" spans="1:14" s="5" customFormat="1" ht="41.25" customHeight="1">
      <c r="A23" s="102" t="s">
        <v>239</v>
      </c>
      <c r="B23" s="109" t="s">
        <v>152</v>
      </c>
      <c r="C23" s="109" t="s">
        <v>89</v>
      </c>
      <c r="D23" s="114" t="s">
        <v>153</v>
      </c>
      <c r="E23" s="128" t="s">
        <v>332</v>
      </c>
      <c r="F23" s="149">
        <v>32.9</v>
      </c>
      <c r="G23" s="149">
        <v>32.9</v>
      </c>
      <c r="H23" s="149">
        <v>26.6</v>
      </c>
      <c r="I23" s="150"/>
      <c r="J23" s="148"/>
      <c r="K23" s="148"/>
      <c r="L23" s="148"/>
      <c r="M23" s="184"/>
      <c r="N23" s="20"/>
    </row>
    <row r="24" spans="1:14" s="5" customFormat="1" ht="67.5" customHeight="1">
      <c r="A24" s="102"/>
      <c r="B24" s="109"/>
      <c r="C24" s="109"/>
      <c r="D24" s="114"/>
      <c r="E24" s="128" t="s">
        <v>247</v>
      </c>
      <c r="F24" s="149">
        <v>3.1</v>
      </c>
      <c r="G24" s="149">
        <v>3.1</v>
      </c>
      <c r="H24" s="149">
        <v>2.9</v>
      </c>
      <c r="I24" s="150"/>
      <c r="J24" s="148"/>
      <c r="K24" s="148"/>
      <c r="L24" s="148"/>
      <c r="M24" s="184"/>
      <c r="N24" s="20"/>
    </row>
    <row r="25" spans="1:14" s="5" customFormat="1" ht="168.75" customHeight="1">
      <c r="A25" s="102" t="s">
        <v>240</v>
      </c>
      <c r="B25" s="102" t="s">
        <v>154</v>
      </c>
      <c r="C25" s="102" t="s">
        <v>155</v>
      </c>
      <c r="D25" s="178" t="s">
        <v>156</v>
      </c>
      <c r="E25" s="179" t="s">
        <v>465</v>
      </c>
      <c r="F25" s="148">
        <v>0</v>
      </c>
      <c r="G25" s="148">
        <v>0</v>
      </c>
      <c r="H25" s="148">
        <v>0</v>
      </c>
      <c r="I25" s="150"/>
      <c r="J25" s="148">
        <v>50</v>
      </c>
      <c r="K25" s="148">
        <v>50</v>
      </c>
      <c r="L25" s="148">
        <v>49.2</v>
      </c>
      <c r="M25" s="150">
        <f>L25/J25*100</f>
        <v>98.4</v>
      </c>
      <c r="N25" s="20"/>
    </row>
    <row r="26" spans="1:14" s="5" customFormat="1" ht="53.25" customHeight="1" hidden="1">
      <c r="A26" s="22"/>
      <c r="B26" s="22"/>
      <c r="C26" s="22"/>
      <c r="D26" s="3"/>
      <c r="E26" s="16" t="s">
        <v>241</v>
      </c>
      <c r="F26" s="148">
        <f>F27</f>
        <v>0</v>
      </c>
      <c r="G26" s="148"/>
      <c r="H26" s="148"/>
      <c r="I26" s="150"/>
      <c r="J26" s="148">
        <f>J27</f>
        <v>0</v>
      </c>
      <c r="K26" s="148"/>
      <c r="L26" s="148"/>
      <c r="M26" s="150">
        <f>F26+J26</f>
        <v>0</v>
      </c>
      <c r="N26" s="4"/>
    </row>
    <row r="27" spans="1:14" s="5" customFormat="1" ht="41.25" customHeight="1" hidden="1">
      <c r="A27" s="22"/>
      <c r="B27" s="22"/>
      <c r="C27" s="22"/>
      <c r="D27" s="3"/>
      <c r="E27" s="3"/>
      <c r="F27" s="149"/>
      <c r="G27" s="149"/>
      <c r="H27" s="149"/>
      <c r="I27" s="184"/>
      <c r="J27" s="148"/>
      <c r="K27" s="148"/>
      <c r="L27" s="148"/>
      <c r="M27" s="184">
        <f>F27+J27</f>
        <v>0</v>
      </c>
      <c r="N27" s="4" t="e">
        <f>M27+M35+#REF!+M113+#REF!+M308</f>
        <v>#REF!</v>
      </c>
    </row>
    <row r="28" spans="1:14" s="25" customFormat="1" ht="26.25" customHeight="1">
      <c r="A28" s="168"/>
      <c r="B28" s="169"/>
      <c r="C28" s="169"/>
      <c r="D28" s="170" t="s">
        <v>10</v>
      </c>
      <c r="E28" s="171"/>
      <c r="F28" s="148">
        <f>F11+F15+F22+F25</f>
        <v>167.10000000000002</v>
      </c>
      <c r="G28" s="148">
        <f aca="true" t="shared" si="1" ref="G28:L28">G11+G15+G22+G25</f>
        <v>155.8</v>
      </c>
      <c r="H28" s="148">
        <f t="shared" si="1"/>
        <v>72.5</v>
      </c>
      <c r="I28" s="150">
        <f>H28/F28*100</f>
        <v>43.387193297426684</v>
      </c>
      <c r="J28" s="148">
        <f t="shared" si="1"/>
        <v>50</v>
      </c>
      <c r="K28" s="148">
        <f t="shared" si="1"/>
        <v>50</v>
      </c>
      <c r="L28" s="148">
        <f t="shared" si="1"/>
        <v>49.2</v>
      </c>
      <c r="M28" s="150"/>
      <c r="N28" s="24"/>
    </row>
    <row r="29" spans="1:21" s="27" customFormat="1" ht="75.75" customHeight="1">
      <c r="A29" s="107" t="s">
        <v>159</v>
      </c>
      <c r="B29" s="112"/>
      <c r="C29" s="112"/>
      <c r="D29" s="108" t="s">
        <v>503</v>
      </c>
      <c r="E29" s="129"/>
      <c r="F29" s="148"/>
      <c r="G29" s="148"/>
      <c r="H29" s="148"/>
      <c r="I29" s="150"/>
      <c r="J29" s="148"/>
      <c r="K29" s="148"/>
      <c r="L29" s="148"/>
      <c r="M29" s="150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89.25" customHeight="1">
      <c r="A30" s="107" t="s">
        <v>160</v>
      </c>
      <c r="B30" s="112"/>
      <c r="C30" s="112"/>
      <c r="D30" s="110" t="s">
        <v>512</v>
      </c>
      <c r="E30" s="129"/>
      <c r="F30" s="148"/>
      <c r="G30" s="148"/>
      <c r="H30" s="148"/>
      <c r="I30" s="150"/>
      <c r="J30" s="148"/>
      <c r="K30" s="148"/>
      <c r="L30" s="148"/>
      <c r="M30" s="150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48.75" customHeight="1" hidden="1">
      <c r="A31" s="107"/>
      <c r="B31" s="112"/>
      <c r="C31" s="112"/>
      <c r="D31" s="130"/>
      <c r="E31" s="131" t="s">
        <v>396</v>
      </c>
      <c r="F31" s="148">
        <f>F32+F35+F37</f>
        <v>0</v>
      </c>
      <c r="G31" s="148"/>
      <c r="H31" s="148"/>
      <c r="I31" s="150"/>
      <c r="J31" s="148">
        <f>J32+J35+J37</f>
        <v>0</v>
      </c>
      <c r="K31" s="148"/>
      <c r="L31" s="148"/>
      <c r="M31" s="150">
        <f aca="true" t="shared" si="2" ref="M31:M37">F31+J31</f>
        <v>0</v>
      </c>
      <c r="N31" s="26"/>
      <c r="O31" s="26"/>
      <c r="P31" s="26"/>
      <c r="Q31" s="26"/>
      <c r="R31" s="26"/>
      <c r="S31" s="26"/>
      <c r="T31" s="26"/>
      <c r="U31" s="26"/>
    </row>
    <row r="32" spans="1:21" s="27" customFormat="1" ht="27" customHeight="1" hidden="1">
      <c r="A32" s="107" t="s">
        <v>158</v>
      </c>
      <c r="B32" s="112" t="s">
        <v>31</v>
      </c>
      <c r="C32" s="112" t="s">
        <v>61</v>
      </c>
      <c r="D32" s="108" t="s">
        <v>161</v>
      </c>
      <c r="E32" s="100" t="s">
        <v>162</v>
      </c>
      <c r="F32" s="149">
        <f>SUM(F33:F34)</f>
        <v>0</v>
      </c>
      <c r="G32" s="149"/>
      <c r="H32" s="149"/>
      <c r="I32" s="184"/>
      <c r="J32" s="149">
        <f>SUM(J33:J34)</f>
        <v>0</v>
      </c>
      <c r="K32" s="149"/>
      <c r="L32" s="149"/>
      <c r="M32" s="184">
        <f t="shared" si="2"/>
        <v>0</v>
      </c>
      <c r="N32" s="26"/>
      <c r="O32" s="26"/>
      <c r="P32" s="26"/>
      <c r="Q32" s="26"/>
      <c r="R32" s="26"/>
      <c r="S32" s="26"/>
      <c r="T32" s="26"/>
      <c r="U32" s="26"/>
    </row>
    <row r="33" spans="1:21" s="27" customFormat="1" ht="38.25" customHeight="1" hidden="1">
      <c r="A33" s="102"/>
      <c r="B33" s="109"/>
      <c r="C33" s="109"/>
      <c r="D33" s="110"/>
      <c r="E33" s="100"/>
      <c r="F33" s="149"/>
      <c r="G33" s="149"/>
      <c r="H33" s="149"/>
      <c r="I33" s="184"/>
      <c r="J33" s="149"/>
      <c r="K33" s="149"/>
      <c r="L33" s="149"/>
      <c r="M33" s="184">
        <f t="shared" si="2"/>
        <v>0</v>
      </c>
      <c r="N33" s="26"/>
      <c r="O33" s="26"/>
      <c r="P33" s="26"/>
      <c r="Q33" s="26"/>
      <c r="R33" s="26"/>
      <c r="S33" s="26"/>
      <c r="T33" s="26"/>
      <c r="U33" s="26"/>
    </row>
    <row r="34" spans="1:21" s="27" customFormat="1" ht="28.5" customHeight="1" hidden="1">
      <c r="A34" s="107"/>
      <c r="B34" s="112"/>
      <c r="C34" s="112"/>
      <c r="D34" s="110"/>
      <c r="E34" s="100"/>
      <c r="F34" s="149"/>
      <c r="G34" s="149"/>
      <c r="H34" s="149"/>
      <c r="I34" s="184"/>
      <c r="J34" s="149"/>
      <c r="K34" s="149"/>
      <c r="L34" s="149"/>
      <c r="M34" s="184">
        <f t="shared" si="2"/>
        <v>0</v>
      </c>
      <c r="N34" s="26"/>
      <c r="O34" s="26"/>
      <c r="P34" s="26"/>
      <c r="Q34" s="26"/>
      <c r="R34" s="26"/>
      <c r="S34" s="26"/>
      <c r="T34" s="26"/>
      <c r="U34" s="26"/>
    </row>
    <row r="35" spans="1:21" s="27" customFormat="1" ht="66" customHeight="1" hidden="1">
      <c r="A35" s="107" t="s">
        <v>163</v>
      </c>
      <c r="B35" s="112" t="s">
        <v>62</v>
      </c>
      <c r="C35" s="112" t="s">
        <v>63</v>
      </c>
      <c r="D35" s="108" t="s">
        <v>102</v>
      </c>
      <c r="E35" s="100" t="s">
        <v>162</v>
      </c>
      <c r="F35" s="149">
        <f>SUM(F36:F36)</f>
        <v>0</v>
      </c>
      <c r="G35" s="149"/>
      <c r="H35" s="149"/>
      <c r="I35" s="184"/>
      <c r="J35" s="149">
        <f>SUM(J36:J36)</f>
        <v>0</v>
      </c>
      <c r="K35" s="149"/>
      <c r="L35" s="149"/>
      <c r="M35" s="184">
        <f t="shared" si="2"/>
        <v>0</v>
      </c>
      <c r="N35" s="26"/>
      <c r="O35" s="26"/>
      <c r="P35" s="26"/>
      <c r="Q35" s="26"/>
      <c r="R35" s="26"/>
      <c r="S35" s="26"/>
      <c r="T35" s="26"/>
      <c r="U35" s="26"/>
    </row>
    <row r="36" spans="1:21" s="27" customFormat="1" ht="29.25" customHeight="1" hidden="1">
      <c r="A36" s="107"/>
      <c r="B36" s="112"/>
      <c r="C36" s="112"/>
      <c r="D36" s="110"/>
      <c r="E36" s="132"/>
      <c r="F36" s="149"/>
      <c r="G36" s="149"/>
      <c r="H36" s="149"/>
      <c r="I36" s="184"/>
      <c r="J36" s="149"/>
      <c r="K36" s="149"/>
      <c r="L36" s="149"/>
      <c r="M36" s="184">
        <f t="shared" si="2"/>
        <v>0</v>
      </c>
      <c r="N36" s="26"/>
      <c r="O36" s="26"/>
      <c r="P36" s="26"/>
      <c r="Q36" s="26"/>
      <c r="R36" s="26"/>
      <c r="S36" s="26"/>
      <c r="T36" s="26"/>
      <c r="U36" s="26"/>
    </row>
    <row r="37" spans="1:21" s="29" customFormat="1" ht="30.75" customHeight="1" hidden="1">
      <c r="A37" s="107" t="s">
        <v>164</v>
      </c>
      <c r="B37" s="112" t="s">
        <v>165</v>
      </c>
      <c r="C37" s="112" t="s">
        <v>11</v>
      </c>
      <c r="D37" s="133" t="s">
        <v>166</v>
      </c>
      <c r="E37" s="100"/>
      <c r="F37" s="149"/>
      <c r="G37" s="149"/>
      <c r="H37" s="149"/>
      <c r="I37" s="184"/>
      <c r="J37" s="149"/>
      <c r="K37" s="149"/>
      <c r="L37" s="149"/>
      <c r="M37" s="184">
        <f t="shared" si="2"/>
        <v>0</v>
      </c>
      <c r="N37" s="28"/>
      <c r="O37" s="28"/>
      <c r="P37" s="28"/>
      <c r="Q37" s="28"/>
      <c r="R37" s="28"/>
      <c r="S37" s="28"/>
      <c r="T37" s="28"/>
      <c r="U37" s="28"/>
    </row>
    <row r="38" spans="1:14" s="21" customFormat="1" ht="45.75" customHeight="1">
      <c r="A38" s="115"/>
      <c r="B38" s="109"/>
      <c r="C38" s="109"/>
      <c r="D38" s="110"/>
      <c r="E38" s="94" t="s">
        <v>167</v>
      </c>
      <c r="F38" s="148">
        <f>SUM(F39:F44)</f>
        <v>213.9</v>
      </c>
      <c r="G38" s="148">
        <f>SUM(G39:G44)</f>
        <v>168.4</v>
      </c>
      <c r="H38" s="148">
        <f>SUM(H39:H44)</f>
        <v>113.5</v>
      </c>
      <c r="I38" s="150">
        <f>H38/F38*100</f>
        <v>53.062178588125285</v>
      </c>
      <c r="J38" s="148">
        <f>SUM(J39:J44)</f>
        <v>81.1</v>
      </c>
      <c r="K38" s="148">
        <f>SUM(K39:K44)</f>
        <v>81.1</v>
      </c>
      <c r="L38" s="148">
        <f>SUM(L39:L44)</f>
        <v>79</v>
      </c>
      <c r="M38" s="150">
        <f>L38/J38*100</f>
        <v>97.41060419235512</v>
      </c>
      <c r="N38" s="20"/>
    </row>
    <row r="39" spans="1:14" s="21" customFormat="1" ht="49.5" customHeight="1">
      <c r="A39" s="102" t="s">
        <v>243</v>
      </c>
      <c r="B39" s="102" t="s">
        <v>244</v>
      </c>
      <c r="C39" s="102" t="s">
        <v>11</v>
      </c>
      <c r="D39" s="103" t="s">
        <v>245</v>
      </c>
      <c r="E39" s="93" t="s">
        <v>12</v>
      </c>
      <c r="F39" s="149">
        <v>37.6</v>
      </c>
      <c r="G39" s="149">
        <v>17.6</v>
      </c>
      <c r="H39" s="149">
        <v>17.6</v>
      </c>
      <c r="I39" s="184"/>
      <c r="J39" s="149"/>
      <c r="K39" s="149"/>
      <c r="L39" s="149"/>
      <c r="M39" s="184"/>
      <c r="N39" s="20"/>
    </row>
    <row r="40" spans="1:14" s="21" customFormat="1" ht="46.5" customHeight="1">
      <c r="A40" s="102"/>
      <c r="B40" s="102"/>
      <c r="C40" s="102"/>
      <c r="D40" s="104"/>
      <c r="E40" s="93" t="s">
        <v>375</v>
      </c>
      <c r="F40" s="149">
        <v>35.2</v>
      </c>
      <c r="G40" s="149">
        <v>35.2</v>
      </c>
      <c r="H40" s="149">
        <v>15.6</v>
      </c>
      <c r="I40" s="184"/>
      <c r="J40" s="149"/>
      <c r="K40" s="149"/>
      <c r="L40" s="149"/>
      <c r="M40" s="184"/>
      <c r="N40" s="20"/>
    </row>
    <row r="41" spans="1:14" s="30" customFormat="1" ht="84.75" customHeight="1">
      <c r="A41" s="109"/>
      <c r="B41" s="109"/>
      <c r="C41" s="109"/>
      <c r="D41" s="116"/>
      <c r="E41" s="99" t="s">
        <v>248</v>
      </c>
      <c r="F41" s="149">
        <v>87.2</v>
      </c>
      <c r="G41" s="149">
        <v>61.7</v>
      </c>
      <c r="H41" s="149">
        <v>59.9</v>
      </c>
      <c r="I41" s="184"/>
      <c r="J41" s="149"/>
      <c r="K41" s="149"/>
      <c r="L41" s="149"/>
      <c r="M41" s="184"/>
      <c r="N41" s="4"/>
    </row>
    <row r="42" spans="1:14" s="21" customFormat="1" ht="90.75" customHeight="1">
      <c r="A42" s="134"/>
      <c r="B42" s="120"/>
      <c r="C42" s="120"/>
      <c r="D42" s="118"/>
      <c r="E42" s="93" t="s">
        <v>466</v>
      </c>
      <c r="F42" s="149">
        <v>15</v>
      </c>
      <c r="G42" s="149">
        <v>15</v>
      </c>
      <c r="H42" s="149">
        <v>1.5</v>
      </c>
      <c r="I42" s="184"/>
      <c r="J42" s="149">
        <v>81.1</v>
      </c>
      <c r="K42" s="149">
        <v>81.1</v>
      </c>
      <c r="L42" s="149">
        <v>79</v>
      </c>
      <c r="M42" s="184"/>
      <c r="N42" s="20"/>
    </row>
    <row r="43" spans="1:14" s="21" customFormat="1" ht="48.75" customHeight="1">
      <c r="A43" s="134"/>
      <c r="B43" s="120"/>
      <c r="C43" s="120"/>
      <c r="D43" s="118"/>
      <c r="E43" s="93" t="s">
        <v>467</v>
      </c>
      <c r="F43" s="149">
        <v>18.9</v>
      </c>
      <c r="G43" s="149">
        <v>18.9</v>
      </c>
      <c r="H43" s="149">
        <v>18.9</v>
      </c>
      <c r="I43" s="184"/>
      <c r="J43" s="149"/>
      <c r="K43" s="149"/>
      <c r="L43" s="149"/>
      <c r="M43" s="184"/>
      <c r="N43" s="20"/>
    </row>
    <row r="44" spans="1:14" s="21" customFormat="1" ht="30" customHeight="1">
      <c r="A44" s="92"/>
      <c r="B44" s="112"/>
      <c r="C44" s="112"/>
      <c r="D44" s="118"/>
      <c r="E44" s="93" t="s">
        <v>97</v>
      </c>
      <c r="F44" s="149">
        <v>20</v>
      </c>
      <c r="G44" s="149">
        <v>20</v>
      </c>
      <c r="H44" s="149">
        <v>0</v>
      </c>
      <c r="I44" s="184"/>
      <c r="J44" s="148"/>
      <c r="K44" s="148"/>
      <c r="L44" s="148"/>
      <c r="M44" s="184"/>
      <c r="N44" s="20"/>
    </row>
    <row r="45" spans="1:14" s="21" customFormat="1" ht="18.75" customHeight="1" hidden="1">
      <c r="A45" s="92"/>
      <c r="B45" s="112"/>
      <c r="C45" s="112"/>
      <c r="D45" s="118"/>
      <c r="E45" s="94" t="s">
        <v>168</v>
      </c>
      <c r="F45" s="148">
        <f>F46</f>
        <v>0</v>
      </c>
      <c r="G45" s="148"/>
      <c r="H45" s="148"/>
      <c r="I45" s="150"/>
      <c r="J45" s="148">
        <f>J46</f>
        <v>0</v>
      </c>
      <c r="K45" s="148"/>
      <c r="L45" s="148"/>
      <c r="M45" s="150">
        <f>F45+J45</f>
        <v>0</v>
      </c>
      <c r="N45" s="20">
        <f>M45+M76</f>
        <v>0</v>
      </c>
    </row>
    <row r="46" spans="1:14" s="21" customFormat="1" ht="44.25" customHeight="1" hidden="1">
      <c r="A46" s="112" t="s">
        <v>170</v>
      </c>
      <c r="B46" s="112" t="s">
        <v>21</v>
      </c>
      <c r="C46" s="112" t="s">
        <v>18</v>
      </c>
      <c r="D46" s="118" t="s">
        <v>19</v>
      </c>
      <c r="E46" s="93" t="s">
        <v>169</v>
      </c>
      <c r="F46" s="148"/>
      <c r="G46" s="148"/>
      <c r="H46" s="148"/>
      <c r="I46" s="150"/>
      <c r="J46" s="148"/>
      <c r="K46" s="148"/>
      <c r="L46" s="148"/>
      <c r="M46" s="150">
        <f>F46+J46</f>
        <v>0</v>
      </c>
      <c r="N46" s="20"/>
    </row>
    <row r="47" spans="1:14" s="21" customFormat="1" ht="90" customHeight="1">
      <c r="A47" s="112"/>
      <c r="B47" s="112"/>
      <c r="C47" s="112"/>
      <c r="D47" s="118"/>
      <c r="E47" s="93" t="s">
        <v>388</v>
      </c>
      <c r="F47" s="148">
        <f>F48+F49</f>
        <v>169.9</v>
      </c>
      <c r="G47" s="148">
        <f>G48+G49</f>
        <v>169.9</v>
      </c>
      <c r="H47" s="148">
        <f>H48+H49</f>
        <v>138.9</v>
      </c>
      <c r="I47" s="150">
        <f>H47/F47*100</f>
        <v>81.75397292525015</v>
      </c>
      <c r="J47" s="148">
        <f>J48+J49</f>
        <v>111.5</v>
      </c>
      <c r="K47" s="148">
        <f>K48+K49</f>
        <v>111.5</v>
      </c>
      <c r="L47" s="148">
        <f>L48+L49</f>
        <v>103.5</v>
      </c>
      <c r="M47" s="150">
        <f>L47/J47*100</f>
        <v>92.82511210762333</v>
      </c>
      <c r="N47" s="20"/>
    </row>
    <row r="48" spans="1:14" s="21" customFormat="1" ht="212.25" customHeight="1">
      <c r="A48" s="112"/>
      <c r="B48" s="112"/>
      <c r="C48" s="112"/>
      <c r="D48" s="118"/>
      <c r="E48" s="93" t="s">
        <v>468</v>
      </c>
      <c r="F48" s="149">
        <v>48.1</v>
      </c>
      <c r="G48" s="149">
        <v>48.1</v>
      </c>
      <c r="H48" s="149">
        <v>29.4</v>
      </c>
      <c r="I48" s="150"/>
      <c r="J48" s="149">
        <v>22.8</v>
      </c>
      <c r="K48" s="149">
        <v>22.8</v>
      </c>
      <c r="L48" s="149">
        <f>6.5+8.3</f>
        <v>14.8</v>
      </c>
      <c r="M48" s="150"/>
      <c r="N48" s="20"/>
    </row>
    <row r="49" spans="1:14" s="21" customFormat="1" ht="377.25" customHeight="1">
      <c r="A49" s="112"/>
      <c r="B49" s="112"/>
      <c r="C49" s="112"/>
      <c r="D49" s="118"/>
      <c r="E49" s="93" t="s">
        <v>511</v>
      </c>
      <c r="F49" s="149">
        <v>121.8</v>
      </c>
      <c r="G49" s="149">
        <v>121.8</v>
      </c>
      <c r="H49" s="149">
        <v>109.5</v>
      </c>
      <c r="I49" s="150"/>
      <c r="J49" s="149">
        <v>88.7</v>
      </c>
      <c r="K49" s="149">
        <v>88.7</v>
      </c>
      <c r="L49" s="149">
        <v>88.7</v>
      </c>
      <c r="M49" s="150"/>
      <c r="N49" s="20"/>
    </row>
    <row r="50" spans="1:14" s="32" customFormat="1" ht="29.25" customHeight="1" collapsed="1">
      <c r="A50" s="31"/>
      <c r="B50" s="208"/>
      <c r="C50" s="208"/>
      <c r="D50" s="172" t="s">
        <v>13</v>
      </c>
      <c r="E50" s="173"/>
      <c r="F50" s="148">
        <f>F38+F47</f>
        <v>383.8</v>
      </c>
      <c r="G50" s="148">
        <f>G38+G47</f>
        <v>338.3</v>
      </c>
      <c r="H50" s="148">
        <f>H38+H47</f>
        <v>252.4</v>
      </c>
      <c r="I50" s="150">
        <f>H50/F50*100</f>
        <v>65.76341844710787</v>
      </c>
      <c r="J50" s="148">
        <f>J38+J47</f>
        <v>192.6</v>
      </c>
      <c r="K50" s="148">
        <f>K38+K47</f>
        <v>192.6</v>
      </c>
      <c r="L50" s="148">
        <f>L38+L47</f>
        <v>182.5</v>
      </c>
      <c r="M50" s="150">
        <f>L50/J50*100</f>
        <v>94.75597092419522</v>
      </c>
      <c r="N50" s="4"/>
    </row>
    <row r="51" spans="1:14" s="5" customFormat="1" ht="90.75" customHeight="1">
      <c r="A51" s="112" t="s">
        <v>172</v>
      </c>
      <c r="B51" s="109"/>
      <c r="C51" s="109"/>
      <c r="D51" s="108" t="s">
        <v>504</v>
      </c>
      <c r="E51" s="135"/>
      <c r="F51" s="149"/>
      <c r="G51" s="149"/>
      <c r="H51" s="149"/>
      <c r="I51" s="150"/>
      <c r="J51" s="149"/>
      <c r="K51" s="149"/>
      <c r="L51" s="149"/>
      <c r="M51" s="184"/>
      <c r="N51" s="4"/>
    </row>
    <row r="52" spans="1:14" s="5" customFormat="1" ht="104.25" customHeight="1">
      <c r="A52" s="112" t="s">
        <v>171</v>
      </c>
      <c r="B52" s="109"/>
      <c r="C52" s="109"/>
      <c r="D52" s="110" t="s">
        <v>510</v>
      </c>
      <c r="E52" s="135"/>
      <c r="F52" s="149"/>
      <c r="G52" s="149"/>
      <c r="H52" s="149"/>
      <c r="I52" s="150"/>
      <c r="J52" s="149"/>
      <c r="K52" s="149"/>
      <c r="L52" s="149"/>
      <c r="M52" s="184"/>
      <c r="N52" s="4"/>
    </row>
    <row r="53" spans="1:14" s="5" customFormat="1" ht="46.5" customHeight="1">
      <c r="A53" s="112"/>
      <c r="B53" s="109"/>
      <c r="C53" s="109"/>
      <c r="D53" s="110"/>
      <c r="E53" s="95" t="s">
        <v>474</v>
      </c>
      <c r="F53" s="148">
        <f>F54</f>
        <v>4.8</v>
      </c>
      <c r="G53" s="148">
        <f>G54</f>
        <v>4.8</v>
      </c>
      <c r="H53" s="148">
        <f>H54</f>
        <v>4.8</v>
      </c>
      <c r="I53" s="150">
        <f>H53/F53*100</f>
        <v>100</v>
      </c>
      <c r="J53" s="149"/>
      <c r="K53" s="149"/>
      <c r="L53" s="149"/>
      <c r="M53" s="184"/>
      <c r="N53" s="4"/>
    </row>
    <row r="54" spans="1:14" s="5" customFormat="1" ht="55.5" customHeight="1">
      <c r="A54" s="112" t="s">
        <v>471</v>
      </c>
      <c r="B54" s="109" t="s">
        <v>472</v>
      </c>
      <c r="C54" s="109" t="s">
        <v>470</v>
      </c>
      <c r="D54" s="110" t="s">
        <v>473</v>
      </c>
      <c r="E54" s="97" t="s">
        <v>469</v>
      </c>
      <c r="F54" s="149">
        <v>4.8</v>
      </c>
      <c r="G54" s="149">
        <v>4.8</v>
      </c>
      <c r="H54" s="149">
        <v>4.8</v>
      </c>
      <c r="I54" s="184"/>
      <c r="J54" s="149"/>
      <c r="K54" s="149"/>
      <c r="L54" s="149"/>
      <c r="M54" s="184"/>
      <c r="N54" s="4"/>
    </row>
    <row r="55" spans="1:14" s="5" customFormat="1" ht="47.25" customHeight="1">
      <c r="A55" s="112"/>
      <c r="B55" s="109"/>
      <c r="C55" s="109"/>
      <c r="D55" s="136"/>
      <c r="E55" s="95" t="s">
        <v>105</v>
      </c>
      <c r="F55" s="148">
        <f>F56+F57+F61+F63+F64</f>
        <v>1754.1</v>
      </c>
      <c r="G55" s="148">
        <f>G56+G57+G61+G63+G64</f>
        <v>1593.3000000000002</v>
      </c>
      <c r="H55" s="148">
        <f>H56+H57+H61+H63+H64</f>
        <v>1127.1</v>
      </c>
      <c r="I55" s="150">
        <f>H55/F55*100</f>
        <v>64.2551735932957</v>
      </c>
      <c r="J55" s="148">
        <f>J56+J57+J61+J63+J64</f>
        <v>0</v>
      </c>
      <c r="K55" s="148"/>
      <c r="L55" s="148"/>
      <c r="M55" s="150"/>
      <c r="N55" s="4"/>
    </row>
    <row r="56" spans="1:14" s="5" customFormat="1" ht="56.25" customHeight="1">
      <c r="A56" s="102" t="s">
        <v>249</v>
      </c>
      <c r="B56" s="102" t="s">
        <v>250</v>
      </c>
      <c r="C56" s="102" t="s">
        <v>15</v>
      </c>
      <c r="D56" s="136" t="s">
        <v>253</v>
      </c>
      <c r="E56" s="96" t="s">
        <v>421</v>
      </c>
      <c r="F56" s="149">
        <v>75</v>
      </c>
      <c r="G56" s="149">
        <v>75</v>
      </c>
      <c r="H56" s="149">
        <v>61.7</v>
      </c>
      <c r="I56" s="184"/>
      <c r="J56" s="149"/>
      <c r="K56" s="149"/>
      <c r="L56" s="149"/>
      <c r="M56" s="184"/>
      <c r="N56" s="4"/>
    </row>
    <row r="57" spans="1:14" s="5" customFormat="1" ht="40.5" customHeight="1">
      <c r="A57" s="102" t="s">
        <v>251</v>
      </c>
      <c r="B57" s="102" t="s">
        <v>252</v>
      </c>
      <c r="C57" s="102" t="s">
        <v>15</v>
      </c>
      <c r="D57" s="110" t="s">
        <v>254</v>
      </c>
      <c r="E57" s="96" t="s">
        <v>389</v>
      </c>
      <c r="F57" s="149">
        <f>SUM(F58:F60)</f>
        <v>260</v>
      </c>
      <c r="G57" s="149">
        <f>SUM(G58:G60)</f>
        <v>257.3</v>
      </c>
      <c r="H57" s="149">
        <f>SUM(H58:H60)</f>
        <v>224</v>
      </c>
      <c r="I57" s="184"/>
      <c r="J57" s="149">
        <f>SUM(J58:J60)</f>
        <v>0</v>
      </c>
      <c r="K57" s="149"/>
      <c r="L57" s="149"/>
      <c r="M57" s="184"/>
      <c r="N57" s="4"/>
    </row>
    <row r="58" spans="1:14" s="33" customFormat="1" ht="39" customHeight="1">
      <c r="A58" s="109"/>
      <c r="B58" s="109"/>
      <c r="C58" s="109"/>
      <c r="D58" s="117"/>
      <c r="E58" s="93" t="s">
        <v>16</v>
      </c>
      <c r="F58" s="149">
        <v>6</v>
      </c>
      <c r="G58" s="149">
        <v>6</v>
      </c>
      <c r="H58" s="149">
        <v>4.2</v>
      </c>
      <c r="I58" s="184"/>
      <c r="J58" s="149"/>
      <c r="K58" s="149"/>
      <c r="L58" s="149"/>
      <c r="M58" s="184"/>
      <c r="N58" s="20"/>
    </row>
    <row r="59" spans="1:14" s="33" customFormat="1" ht="95.25" customHeight="1">
      <c r="A59" s="115"/>
      <c r="B59" s="109"/>
      <c r="C59" s="109"/>
      <c r="D59" s="110"/>
      <c r="E59" s="93" t="s">
        <v>17</v>
      </c>
      <c r="F59" s="149">
        <v>243.8</v>
      </c>
      <c r="G59" s="149">
        <v>243.8</v>
      </c>
      <c r="H59" s="149">
        <v>214.8</v>
      </c>
      <c r="I59" s="184"/>
      <c r="J59" s="149"/>
      <c r="K59" s="149"/>
      <c r="L59" s="149"/>
      <c r="M59" s="184"/>
      <c r="N59" s="20"/>
    </row>
    <row r="60" spans="1:14" s="5" customFormat="1" ht="42" customHeight="1">
      <c r="A60" s="109"/>
      <c r="B60" s="109"/>
      <c r="C60" s="109"/>
      <c r="D60" s="137"/>
      <c r="E60" s="97" t="s">
        <v>107</v>
      </c>
      <c r="F60" s="149">
        <v>10.2</v>
      </c>
      <c r="G60" s="149">
        <v>7.5</v>
      </c>
      <c r="H60" s="149">
        <v>5</v>
      </c>
      <c r="I60" s="184"/>
      <c r="J60" s="149"/>
      <c r="K60" s="149"/>
      <c r="L60" s="149"/>
      <c r="M60" s="184"/>
      <c r="N60" s="4"/>
    </row>
    <row r="61" spans="1:14" s="33" customFormat="1" ht="63.75" customHeight="1">
      <c r="A61" s="102" t="s">
        <v>255</v>
      </c>
      <c r="B61" s="102" t="s">
        <v>256</v>
      </c>
      <c r="C61" s="102" t="s">
        <v>15</v>
      </c>
      <c r="D61" s="110" t="s">
        <v>257</v>
      </c>
      <c r="E61" s="97" t="s">
        <v>422</v>
      </c>
      <c r="F61" s="148">
        <v>25.6</v>
      </c>
      <c r="G61" s="148">
        <v>25.6</v>
      </c>
      <c r="H61" s="148">
        <v>25.6</v>
      </c>
      <c r="I61" s="150">
        <f>H61/F61*100</f>
        <v>100</v>
      </c>
      <c r="J61" s="149">
        <v>0</v>
      </c>
      <c r="K61" s="149"/>
      <c r="L61" s="149"/>
      <c r="M61" s="184"/>
      <c r="N61" s="20"/>
    </row>
    <row r="62" spans="1:14" s="33" customFormat="1" ht="3" customHeight="1" hidden="1">
      <c r="A62" s="109"/>
      <c r="B62" s="109"/>
      <c r="C62" s="109"/>
      <c r="D62" s="117"/>
      <c r="E62" s="96" t="s">
        <v>390</v>
      </c>
      <c r="F62" s="149"/>
      <c r="G62" s="149"/>
      <c r="H62" s="149"/>
      <c r="I62" s="184" t="e">
        <f>H62/F62*100</f>
        <v>#DIV/0!</v>
      </c>
      <c r="J62" s="149"/>
      <c r="K62" s="149"/>
      <c r="L62" s="149"/>
      <c r="M62" s="184">
        <f>F62+J62</f>
        <v>0</v>
      </c>
      <c r="N62" s="20"/>
    </row>
    <row r="63" spans="1:14" s="5" customFormat="1" ht="63" customHeight="1">
      <c r="A63" s="102" t="s">
        <v>258</v>
      </c>
      <c r="B63" s="102" t="s">
        <v>259</v>
      </c>
      <c r="C63" s="102" t="s">
        <v>15</v>
      </c>
      <c r="D63" s="110" t="s">
        <v>260</v>
      </c>
      <c r="E63" s="95" t="s">
        <v>423</v>
      </c>
      <c r="F63" s="148">
        <v>360</v>
      </c>
      <c r="G63" s="148">
        <v>255</v>
      </c>
      <c r="H63" s="148">
        <v>95</v>
      </c>
      <c r="I63" s="150">
        <f>H63/F63*100</f>
        <v>26.38888888888889</v>
      </c>
      <c r="J63" s="149"/>
      <c r="K63" s="149"/>
      <c r="L63" s="149"/>
      <c r="M63" s="184"/>
      <c r="N63" s="4"/>
    </row>
    <row r="64" spans="1:14" s="5" customFormat="1" ht="44.25" customHeight="1">
      <c r="A64" s="102" t="s">
        <v>261</v>
      </c>
      <c r="B64" s="102" t="s">
        <v>262</v>
      </c>
      <c r="C64" s="102" t="s">
        <v>15</v>
      </c>
      <c r="D64" s="110" t="s">
        <v>263</v>
      </c>
      <c r="E64" s="94"/>
      <c r="F64" s="149">
        <f>SUM(F65:F69)</f>
        <v>1033.5</v>
      </c>
      <c r="G64" s="149">
        <f>SUM(G65:G69)</f>
        <v>980.4</v>
      </c>
      <c r="H64" s="149">
        <f>SUM(H65:H69)</f>
        <v>720.8</v>
      </c>
      <c r="I64" s="184"/>
      <c r="J64" s="149">
        <f>SUM(J65:J69)</f>
        <v>0</v>
      </c>
      <c r="K64" s="149"/>
      <c r="L64" s="149"/>
      <c r="M64" s="184"/>
      <c r="N64" s="4"/>
    </row>
    <row r="65" spans="1:14" s="5" customFormat="1" ht="33.75" customHeight="1">
      <c r="A65" s="102"/>
      <c r="B65" s="102"/>
      <c r="C65" s="102"/>
      <c r="D65" s="116"/>
      <c r="E65" s="94" t="s">
        <v>447</v>
      </c>
      <c r="F65" s="148">
        <v>130</v>
      </c>
      <c r="G65" s="148">
        <v>104.9</v>
      </c>
      <c r="H65" s="148">
        <v>66.4</v>
      </c>
      <c r="I65" s="150">
        <f>H65/F65*100</f>
        <v>51.07692307692309</v>
      </c>
      <c r="J65" s="149"/>
      <c r="K65" s="149"/>
      <c r="L65" s="149"/>
      <c r="M65" s="184"/>
      <c r="N65" s="4"/>
    </row>
    <row r="66" spans="1:14" s="5" customFormat="1" ht="26.25" customHeight="1">
      <c r="A66" s="102"/>
      <c r="B66" s="102"/>
      <c r="C66" s="102"/>
      <c r="D66" s="116"/>
      <c r="E66" s="94" t="s">
        <v>448</v>
      </c>
      <c r="F66" s="148">
        <v>60</v>
      </c>
      <c r="G66" s="148">
        <v>60</v>
      </c>
      <c r="H66" s="148">
        <v>35.4</v>
      </c>
      <c r="I66" s="150"/>
      <c r="J66" s="149"/>
      <c r="K66" s="149"/>
      <c r="L66" s="149"/>
      <c r="M66" s="184"/>
      <c r="N66" s="4"/>
    </row>
    <row r="67" spans="1:14" s="5" customFormat="1" ht="65.25" customHeight="1">
      <c r="A67" s="109"/>
      <c r="B67" s="115"/>
      <c r="C67" s="109"/>
      <c r="D67" s="117"/>
      <c r="E67" s="98" t="s">
        <v>424</v>
      </c>
      <c r="F67" s="148">
        <v>58.9</v>
      </c>
      <c r="G67" s="148">
        <v>40.9</v>
      </c>
      <c r="H67" s="148">
        <v>27.7</v>
      </c>
      <c r="I67" s="150">
        <f>H67/F67*100</f>
        <v>47.02886247877759</v>
      </c>
      <c r="J67" s="148"/>
      <c r="K67" s="148"/>
      <c r="L67" s="148"/>
      <c r="M67" s="184"/>
      <c r="N67" s="4"/>
    </row>
    <row r="68" spans="1:14" s="5" customFormat="1" ht="144" customHeight="1">
      <c r="A68" s="109"/>
      <c r="B68" s="115"/>
      <c r="C68" s="109"/>
      <c r="D68" s="117"/>
      <c r="E68" s="93" t="s">
        <v>461</v>
      </c>
      <c r="F68" s="148">
        <v>730</v>
      </c>
      <c r="G68" s="148">
        <v>720</v>
      </c>
      <c r="H68" s="148">
        <v>536.8</v>
      </c>
      <c r="I68" s="150">
        <f>H68/F68*100</f>
        <v>73.53424657534245</v>
      </c>
      <c r="J68" s="148"/>
      <c r="K68" s="148"/>
      <c r="L68" s="148"/>
      <c r="M68" s="184"/>
      <c r="N68" s="4"/>
    </row>
    <row r="69" spans="1:14" s="33" customFormat="1" ht="69" customHeight="1">
      <c r="A69" s="115"/>
      <c r="B69" s="109"/>
      <c r="C69" s="109"/>
      <c r="D69" s="110"/>
      <c r="E69" s="94" t="s">
        <v>425</v>
      </c>
      <c r="F69" s="148">
        <v>54.6</v>
      </c>
      <c r="G69" s="148">
        <v>54.6</v>
      </c>
      <c r="H69" s="148">
        <v>54.5</v>
      </c>
      <c r="I69" s="150">
        <f>H69/F69*100</f>
        <v>99.81684981684981</v>
      </c>
      <c r="J69" s="148"/>
      <c r="K69" s="148"/>
      <c r="L69" s="148"/>
      <c r="M69" s="184"/>
      <c r="N69" s="20"/>
    </row>
    <row r="70" spans="1:14" s="33" customFormat="1" ht="51" customHeight="1">
      <c r="A70" s="102"/>
      <c r="B70" s="102"/>
      <c r="C70" s="102"/>
      <c r="D70" s="110"/>
      <c r="E70" s="94" t="s">
        <v>462</v>
      </c>
      <c r="F70" s="148">
        <f>SUM(F71:F72)</f>
        <v>15</v>
      </c>
      <c r="G70" s="148">
        <f>SUM(G71:G72)</f>
        <v>12.299999999999999</v>
      </c>
      <c r="H70" s="148">
        <f>SUM(H71:H72)</f>
        <v>10.1</v>
      </c>
      <c r="I70" s="150">
        <f>H70/F70*100</f>
        <v>67.33333333333333</v>
      </c>
      <c r="J70" s="148"/>
      <c r="K70" s="148"/>
      <c r="L70" s="148"/>
      <c r="M70" s="150"/>
      <c r="N70" s="20"/>
    </row>
    <row r="71" spans="1:14" s="33" customFormat="1" ht="87.75" customHeight="1">
      <c r="A71" s="102" t="s">
        <v>353</v>
      </c>
      <c r="B71" s="102" t="s">
        <v>354</v>
      </c>
      <c r="C71" s="102" t="s">
        <v>31</v>
      </c>
      <c r="D71" s="103" t="s">
        <v>356</v>
      </c>
      <c r="E71" s="93" t="s">
        <v>357</v>
      </c>
      <c r="F71" s="149">
        <v>12.9</v>
      </c>
      <c r="G71" s="149">
        <v>10.2</v>
      </c>
      <c r="H71" s="149">
        <v>8</v>
      </c>
      <c r="I71" s="150"/>
      <c r="J71" s="148"/>
      <c r="K71" s="148"/>
      <c r="L71" s="148"/>
      <c r="M71" s="150"/>
      <c r="N71" s="20"/>
    </row>
    <row r="72" spans="1:14" s="33" customFormat="1" ht="92.25" customHeight="1">
      <c r="A72" s="102" t="s">
        <v>264</v>
      </c>
      <c r="B72" s="102" t="s">
        <v>265</v>
      </c>
      <c r="C72" s="102" t="s">
        <v>14</v>
      </c>
      <c r="D72" s="103" t="s">
        <v>266</v>
      </c>
      <c r="E72" s="93" t="s">
        <v>376</v>
      </c>
      <c r="F72" s="149">
        <v>2.1</v>
      </c>
      <c r="G72" s="149">
        <v>2.1</v>
      </c>
      <c r="H72" s="149">
        <v>2.1</v>
      </c>
      <c r="I72" s="184"/>
      <c r="J72" s="149"/>
      <c r="K72" s="149"/>
      <c r="L72" s="149"/>
      <c r="M72" s="184"/>
      <c r="N72" s="20"/>
    </row>
    <row r="73" spans="1:14" s="33" customFormat="1" ht="9.75" customHeight="1" hidden="1">
      <c r="A73" s="102"/>
      <c r="B73" s="102"/>
      <c r="C73" s="102"/>
      <c r="D73" s="104"/>
      <c r="E73" s="93"/>
      <c r="F73" s="149"/>
      <c r="G73" s="149"/>
      <c r="H73" s="149"/>
      <c r="I73" s="184"/>
      <c r="J73" s="149"/>
      <c r="K73" s="149"/>
      <c r="L73" s="149"/>
      <c r="M73" s="184"/>
      <c r="N73" s="20"/>
    </row>
    <row r="74" spans="1:14" s="33" customFormat="1" ht="9" customHeight="1" hidden="1">
      <c r="A74" s="102"/>
      <c r="B74" s="102"/>
      <c r="C74" s="102"/>
      <c r="D74" s="104"/>
      <c r="E74" s="93"/>
      <c r="F74" s="149"/>
      <c r="G74" s="149"/>
      <c r="H74" s="149"/>
      <c r="I74" s="184"/>
      <c r="J74" s="149"/>
      <c r="K74" s="149"/>
      <c r="L74" s="149"/>
      <c r="M74" s="184"/>
      <c r="N74" s="20"/>
    </row>
    <row r="75" spans="1:14" s="33" customFormat="1" ht="26.25" customHeight="1">
      <c r="A75" s="102"/>
      <c r="B75" s="102"/>
      <c r="C75" s="102"/>
      <c r="D75" s="104"/>
      <c r="E75" s="94" t="s">
        <v>334</v>
      </c>
      <c r="F75" s="148">
        <f>F76</f>
        <v>86.1</v>
      </c>
      <c r="G75" s="148">
        <f>G76</f>
        <v>72.8</v>
      </c>
      <c r="H75" s="148">
        <f>H76</f>
        <v>45.5</v>
      </c>
      <c r="I75" s="150">
        <f>H75/F75*100</f>
        <v>52.84552845528455</v>
      </c>
      <c r="J75" s="148"/>
      <c r="K75" s="148"/>
      <c r="L75" s="148"/>
      <c r="M75" s="150"/>
      <c r="N75" s="20"/>
    </row>
    <row r="76" spans="1:14" s="35" customFormat="1" ht="43.5" customHeight="1">
      <c r="A76" s="102" t="s">
        <v>267</v>
      </c>
      <c r="B76" s="102" t="s">
        <v>268</v>
      </c>
      <c r="C76" s="102" t="s">
        <v>18</v>
      </c>
      <c r="D76" s="103" t="s">
        <v>269</v>
      </c>
      <c r="E76" s="99" t="s">
        <v>270</v>
      </c>
      <c r="F76" s="149">
        <v>86.1</v>
      </c>
      <c r="G76" s="149">
        <v>72.8</v>
      </c>
      <c r="H76" s="149">
        <v>45.5</v>
      </c>
      <c r="I76" s="184"/>
      <c r="J76" s="148"/>
      <c r="K76" s="148"/>
      <c r="L76" s="148"/>
      <c r="M76" s="184"/>
      <c r="N76" s="4"/>
    </row>
    <row r="77" spans="1:14" s="35" customFormat="1" ht="81.75" customHeight="1">
      <c r="A77" s="102"/>
      <c r="B77" s="102"/>
      <c r="C77" s="102"/>
      <c r="D77" s="103"/>
      <c r="E77" s="98" t="s">
        <v>397</v>
      </c>
      <c r="F77" s="148">
        <f>SUM(F78:F80)</f>
        <v>1242.7</v>
      </c>
      <c r="G77" s="148">
        <f aca="true" t="shared" si="3" ref="G77:L77">SUM(G78:G80)</f>
        <v>1247.7</v>
      </c>
      <c r="H77" s="148">
        <f t="shared" si="3"/>
        <v>1240.7</v>
      </c>
      <c r="I77" s="149">
        <f>H77/F77*100</f>
        <v>99.83906011104852</v>
      </c>
      <c r="J77" s="148">
        <f t="shared" si="3"/>
        <v>20</v>
      </c>
      <c r="K77" s="148">
        <f t="shared" si="3"/>
        <v>20</v>
      </c>
      <c r="L77" s="148">
        <f t="shared" si="3"/>
        <v>20</v>
      </c>
      <c r="M77" s="150">
        <f>L77/J77*100</f>
        <v>100</v>
      </c>
      <c r="N77" s="4"/>
    </row>
    <row r="78" spans="1:14" s="35" customFormat="1" ht="129" customHeight="1">
      <c r="A78" s="102" t="s">
        <v>359</v>
      </c>
      <c r="B78" s="102" t="s">
        <v>360</v>
      </c>
      <c r="C78" s="102" t="s">
        <v>62</v>
      </c>
      <c r="D78" s="110" t="s">
        <v>361</v>
      </c>
      <c r="E78" s="99" t="s">
        <v>362</v>
      </c>
      <c r="F78" s="149">
        <v>21.4</v>
      </c>
      <c r="G78" s="149">
        <v>29.4</v>
      </c>
      <c r="H78" s="149">
        <v>29.4</v>
      </c>
      <c r="I78" s="150"/>
      <c r="J78" s="149">
        <v>20</v>
      </c>
      <c r="K78" s="149">
        <v>20</v>
      </c>
      <c r="L78" s="149">
        <v>20</v>
      </c>
      <c r="M78" s="184"/>
      <c r="N78" s="4"/>
    </row>
    <row r="79" spans="1:14" s="35" customFormat="1" ht="72" customHeight="1">
      <c r="A79" s="102" t="s">
        <v>274</v>
      </c>
      <c r="B79" s="102" t="s">
        <v>275</v>
      </c>
      <c r="C79" s="102" t="s">
        <v>22</v>
      </c>
      <c r="D79" s="103" t="s">
        <v>23</v>
      </c>
      <c r="E79" s="99" t="s">
        <v>363</v>
      </c>
      <c r="F79" s="149">
        <v>10</v>
      </c>
      <c r="G79" s="149">
        <v>7</v>
      </c>
      <c r="H79" s="149">
        <v>0</v>
      </c>
      <c r="I79" s="150"/>
      <c r="J79" s="148"/>
      <c r="K79" s="148"/>
      <c r="L79" s="148"/>
      <c r="M79" s="184"/>
      <c r="N79" s="4"/>
    </row>
    <row r="80" spans="1:14" s="35" customFormat="1" ht="73.5" customHeight="1">
      <c r="A80" s="102" t="s">
        <v>294</v>
      </c>
      <c r="B80" s="102" t="s">
        <v>295</v>
      </c>
      <c r="C80" s="102" t="s">
        <v>33</v>
      </c>
      <c r="D80" s="103" t="s">
        <v>296</v>
      </c>
      <c r="E80" s="99" t="s">
        <v>358</v>
      </c>
      <c r="F80" s="149">
        <v>1211.3</v>
      </c>
      <c r="G80" s="149">
        <v>1211.3</v>
      </c>
      <c r="H80" s="149">
        <v>1211.3</v>
      </c>
      <c r="I80" s="150"/>
      <c r="J80" s="148"/>
      <c r="K80" s="148"/>
      <c r="L80" s="148"/>
      <c r="M80" s="184"/>
      <c r="N80" s="4"/>
    </row>
    <row r="81" spans="1:14" s="35" customFormat="1" ht="43.5" customHeight="1" hidden="1">
      <c r="A81" s="102"/>
      <c r="B81" s="102"/>
      <c r="C81" s="102"/>
      <c r="D81" s="103"/>
      <c r="E81" s="99"/>
      <c r="F81" s="149"/>
      <c r="G81" s="149"/>
      <c r="H81" s="149"/>
      <c r="I81" s="184"/>
      <c r="J81" s="148"/>
      <c r="K81" s="148"/>
      <c r="L81" s="148"/>
      <c r="M81" s="184"/>
      <c r="N81" s="4"/>
    </row>
    <row r="82" spans="1:14" s="36" customFormat="1" ht="47.25" customHeight="1">
      <c r="A82" s="92"/>
      <c r="B82" s="112"/>
      <c r="C82" s="112"/>
      <c r="D82" s="118"/>
      <c r="E82" s="94" t="s">
        <v>271</v>
      </c>
      <c r="F82" s="148">
        <f>F83+F84+F86</f>
        <v>200</v>
      </c>
      <c r="G82" s="148">
        <f>G83+G84+G86</f>
        <v>154.3</v>
      </c>
      <c r="H82" s="148">
        <f>H83+H84+H86</f>
        <v>46.7</v>
      </c>
      <c r="I82" s="184">
        <f>H82/F82*100</f>
        <v>23.35</v>
      </c>
      <c r="J82" s="148">
        <f>J83+J84+J86</f>
        <v>600</v>
      </c>
      <c r="K82" s="148">
        <f>K83+K84+K86</f>
        <v>600</v>
      </c>
      <c r="L82" s="148">
        <f>L83+L84+L86</f>
        <v>600</v>
      </c>
      <c r="M82" s="150">
        <f>L82/J82*100</f>
        <v>100</v>
      </c>
      <c r="N82" s="20"/>
    </row>
    <row r="83" spans="1:14" s="36" customFormat="1" ht="164.25" customHeight="1">
      <c r="A83" s="102" t="s">
        <v>272</v>
      </c>
      <c r="B83" s="102" t="s">
        <v>30</v>
      </c>
      <c r="C83" s="102" t="s">
        <v>20</v>
      </c>
      <c r="D83" s="103" t="s">
        <v>273</v>
      </c>
      <c r="E83" s="93" t="s">
        <v>141</v>
      </c>
      <c r="F83" s="149">
        <v>100</v>
      </c>
      <c r="G83" s="149">
        <v>74.7</v>
      </c>
      <c r="H83" s="149">
        <v>27.7</v>
      </c>
      <c r="I83" s="150"/>
      <c r="J83" s="148"/>
      <c r="K83" s="148"/>
      <c r="L83" s="148"/>
      <c r="M83" s="150"/>
      <c r="N83" s="20"/>
    </row>
    <row r="84" spans="1:14" s="36" customFormat="1" ht="156" customHeight="1">
      <c r="A84" s="102" t="s">
        <v>274</v>
      </c>
      <c r="B84" s="102" t="s">
        <v>275</v>
      </c>
      <c r="C84" s="102" t="s">
        <v>22</v>
      </c>
      <c r="D84" s="103" t="s">
        <v>23</v>
      </c>
      <c r="E84" s="93" t="s">
        <v>276</v>
      </c>
      <c r="F84" s="149">
        <v>100</v>
      </c>
      <c r="G84" s="149">
        <v>79.6</v>
      </c>
      <c r="H84" s="149">
        <v>19</v>
      </c>
      <c r="I84" s="184"/>
      <c r="J84" s="149"/>
      <c r="K84" s="149"/>
      <c r="L84" s="149"/>
      <c r="M84" s="184"/>
      <c r="N84" s="20"/>
    </row>
    <row r="85" spans="1:14" s="18" customFormat="1" ht="109.5" customHeight="1" hidden="1">
      <c r="A85" s="102" t="s">
        <v>277</v>
      </c>
      <c r="B85" s="102" t="s">
        <v>278</v>
      </c>
      <c r="C85" s="102" t="s">
        <v>22</v>
      </c>
      <c r="D85" s="103" t="s">
        <v>279</v>
      </c>
      <c r="E85" s="93" t="s">
        <v>280</v>
      </c>
      <c r="F85" s="149"/>
      <c r="G85" s="149"/>
      <c r="H85" s="149"/>
      <c r="I85" s="184"/>
      <c r="J85" s="149"/>
      <c r="K85" s="149"/>
      <c r="L85" s="149"/>
      <c r="M85" s="184"/>
      <c r="N85" s="4"/>
    </row>
    <row r="86" spans="1:14" s="18" customFormat="1" ht="55.5" customHeight="1">
      <c r="A86" s="109" t="s">
        <v>454</v>
      </c>
      <c r="B86" s="109" t="s">
        <v>457</v>
      </c>
      <c r="C86" s="109" t="s">
        <v>6</v>
      </c>
      <c r="D86" s="110" t="s">
        <v>456</v>
      </c>
      <c r="E86" s="100" t="s">
        <v>455</v>
      </c>
      <c r="F86" s="148"/>
      <c r="G86" s="148"/>
      <c r="H86" s="148"/>
      <c r="I86" s="150"/>
      <c r="J86" s="149">
        <v>600</v>
      </c>
      <c r="K86" s="149">
        <v>600</v>
      </c>
      <c r="L86" s="149">
        <v>600</v>
      </c>
      <c r="M86" s="150"/>
      <c r="N86" s="4"/>
    </row>
    <row r="87" spans="1:14" s="36" customFormat="1" ht="30.75" customHeight="1">
      <c r="A87" s="109"/>
      <c r="B87" s="109"/>
      <c r="C87" s="109"/>
      <c r="D87" s="110"/>
      <c r="E87" s="94" t="s">
        <v>283</v>
      </c>
      <c r="F87" s="148">
        <f>SUM(F88:F96)</f>
        <v>5691</v>
      </c>
      <c r="G87" s="148">
        <f aca="true" t="shared" si="4" ref="G87:L87">SUM(G88:G96)</f>
        <v>4201.700000000001</v>
      </c>
      <c r="H87" s="148">
        <f t="shared" si="4"/>
        <v>3441.6999999999994</v>
      </c>
      <c r="I87" s="184">
        <f>H87/F87*100</f>
        <v>60.47619047619046</v>
      </c>
      <c r="J87" s="148">
        <f t="shared" si="4"/>
        <v>0</v>
      </c>
      <c r="K87" s="148">
        <f t="shared" si="4"/>
        <v>0</v>
      </c>
      <c r="L87" s="148">
        <f t="shared" si="4"/>
        <v>0</v>
      </c>
      <c r="M87" s="150"/>
      <c r="N87" s="20"/>
    </row>
    <row r="88" spans="1:14" s="36" customFormat="1" ht="87.75" customHeight="1">
      <c r="A88" s="102" t="s">
        <v>281</v>
      </c>
      <c r="B88" s="102" t="s">
        <v>91</v>
      </c>
      <c r="C88" s="102" t="s">
        <v>22</v>
      </c>
      <c r="D88" s="110" t="s">
        <v>282</v>
      </c>
      <c r="E88" s="93" t="s">
        <v>92</v>
      </c>
      <c r="F88" s="149">
        <v>18</v>
      </c>
      <c r="G88" s="149">
        <v>13.5</v>
      </c>
      <c r="H88" s="149">
        <v>9.6</v>
      </c>
      <c r="I88" s="184"/>
      <c r="J88" s="148"/>
      <c r="K88" s="148"/>
      <c r="L88" s="148"/>
      <c r="M88" s="184"/>
      <c r="N88" s="20"/>
    </row>
    <row r="89" spans="1:14" s="36" customFormat="1" ht="66.75" customHeight="1">
      <c r="A89" s="102" t="s">
        <v>284</v>
      </c>
      <c r="B89" s="102" t="s">
        <v>285</v>
      </c>
      <c r="C89" s="102" t="s">
        <v>25</v>
      </c>
      <c r="D89" s="110" t="s">
        <v>286</v>
      </c>
      <c r="E89" s="103" t="s">
        <v>93</v>
      </c>
      <c r="F89" s="149">
        <v>236.3</v>
      </c>
      <c r="G89" s="149">
        <v>168</v>
      </c>
      <c r="H89" s="149">
        <v>115.5</v>
      </c>
      <c r="I89" s="184"/>
      <c r="J89" s="148"/>
      <c r="K89" s="148"/>
      <c r="L89" s="148"/>
      <c r="M89" s="184"/>
      <c r="N89" s="20"/>
    </row>
    <row r="90" spans="1:14" s="36" customFormat="1" ht="87" customHeight="1">
      <c r="A90" s="102" t="s">
        <v>287</v>
      </c>
      <c r="B90" s="102" t="s">
        <v>98</v>
      </c>
      <c r="C90" s="102" t="s">
        <v>25</v>
      </c>
      <c r="D90" s="103" t="s">
        <v>26</v>
      </c>
      <c r="E90" s="93" t="s">
        <v>27</v>
      </c>
      <c r="F90" s="149">
        <v>2447.2</v>
      </c>
      <c r="G90" s="149">
        <v>2062.3</v>
      </c>
      <c r="H90" s="149">
        <v>1775.1</v>
      </c>
      <c r="I90" s="184"/>
      <c r="J90" s="148"/>
      <c r="K90" s="148"/>
      <c r="L90" s="148"/>
      <c r="M90" s="184"/>
      <c r="N90" s="20"/>
    </row>
    <row r="91" spans="1:14" s="36" customFormat="1" ht="84.75" customHeight="1">
      <c r="A91" s="102" t="s">
        <v>288</v>
      </c>
      <c r="B91" s="102" t="s">
        <v>24</v>
      </c>
      <c r="C91" s="102" t="s">
        <v>25</v>
      </c>
      <c r="D91" s="103" t="s">
        <v>28</v>
      </c>
      <c r="E91" s="93" t="s">
        <v>29</v>
      </c>
      <c r="F91" s="149">
        <v>80</v>
      </c>
      <c r="G91" s="149">
        <v>59.8</v>
      </c>
      <c r="H91" s="149">
        <v>58.6</v>
      </c>
      <c r="I91" s="184"/>
      <c r="J91" s="149"/>
      <c r="K91" s="149"/>
      <c r="L91" s="149"/>
      <c r="M91" s="184"/>
      <c r="N91" s="20"/>
    </row>
    <row r="92" spans="1:14" s="36" customFormat="1" ht="182.25" customHeight="1">
      <c r="A92" s="102" t="s">
        <v>289</v>
      </c>
      <c r="B92" s="102" t="s">
        <v>290</v>
      </c>
      <c r="C92" s="102" t="s">
        <v>31</v>
      </c>
      <c r="D92" s="110" t="s">
        <v>291</v>
      </c>
      <c r="E92" s="99" t="s">
        <v>32</v>
      </c>
      <c r="F92" s="149">
        <v>189</v>
      </c>
      <c r="G92" s="149">
        <v>138.4</v>
      </c>
      <c r="H92" s="149">
        <v>115.7</v>
      </c>
      <c r="I92" s="184"/>
      <c r="J92" s="149"/>
      <c r="K92" s="149"/>
      <c r="L92" s="149"/>
      <c r="M92" s="184"/>
      <c r="N92" s="20"/>
    </row>
    <row r="93" spans="1:14" s="18" customFormat="1" ht="168.75" customHeight="1">
      <c r="A93" s="102" t="s">
        <v>272</v>
      </c>
      <c r="B93" s="102" t="s">
        <v>30</v>
      </c>
      <c r="C93" s="102" t="s">
        <v>20</v>
      </c>
      <c r="D93" s="103" t="s">
        <v>273</v>
      </c>
      <c r="E93" s="99" t="s">
        <v>292</v>
      </c>
      <c r="F93" s="149">
        <v>101.8</v>
      </c>
      <c r="G93" s="149">
        <v>78</v>
      </c>
      <c r="H93" s="149">
        <v>56.1</v>
      </c>
      <c r="I93" s="184"/>
      <c r="J93" s="149"/>
      <c r="K93" s="149"/>
      <c r="L93" s="149"/>
      <c r="M93" s="184"/>
      <c r="N93" s="4"/>
    </row>
    <row r="94" spans="1:14" s="35" customFormat="1" ht="104.25" customHeight="1">
      <c r="A94" s="102" t="s">
        <v>274</v>
      </c>
      <c r="B94" s="102" t="s">
        <v>275</v>
      </c>
      <c r="C94" s="102" t="s">
        <v>22</v>
      </c>
      <c r="D94" s="103" t="s">
        <v>23</v>
      </c>
      <c r="E94" s="138" t="s">
        <v>333</v>
      </c>
      <c r="F94" s="149">
        <v>763</v>
      </c>
      <c r="G94" s="149">
        <v>538.2</v>
      </c>
      <c r="H94" s="149">
        <v>358.2</v>
      </c>
      <c r="I94" s="184"/>
      <c r="J94" s="149"/>
      <c r="K94" s="149"/>
      <c r="L94" s="149"/>
      <c r="M94" s="184"/>
      <c r="N94" s="4"/>
    </row>
    <row r="95" spans="1:14" s="35" customFormat="1" ht="109.5" customHeight="1">
      <c r="A95" s="102" t="s">
        <v>277</v>
      </c>
      <c r="B95" s="102" t="s">
        <v>278</v>
      </c>
      <c r="C95" s="102" t="s">
        <v>22</v>
      </c>
      <c r="D95" s="103" t="s">
        <v>279</v>
      </c>
      <c r="E95" s="93" t="s">
        <v>293</v>
      </c>
      <c r="F95" s="149">
        <v>235.5</v>
      </c>
      <c r="G95" s="149">
        <v>163.9</v>
      </c>
      <c r="H95" s="149">
        <v>149.9</v>
      </c>
      <c r="I95" s="184"/>
      <c r="J95" s="149"/>
      <c r="K95" s="149"/>
      <c r="L95" s="149"/>
      <c r="M95" s="184"/>
      <c r="N95" s="4"/>
    </row>
    <row r="96" spans="1:14" s="18" customFormat="1" ht="170.25" customHeight="1">
      <c r="A96" s="102" t="s">
        <v>294</v>
      </c>
      <c r="B96" s="102" t="s">
        <v>295</v>
      </c>
      <c r="C96" s="102" t="s">
        <v>33</v>
      </c>
      <c r="D96" s="103" t="s">
        <v>296</v>
      </c>
      <c r="E96" s="93" t="s">
        <v>398</v>
      </c>
      <c r="F96" s="149">
        <v>1620.2</v>
      </c>
      <c r="G96" s="149">
        <v>979.6</v>
      </c>
      <c r="H96" s="149">
        <v>803</v>
      </c>
      <c r="I96" s="184"/>
      <c r="J96" s="149"/>
      <c r="K96" s="149"/>
      <c r="L96" s="149"/>
      <c r="M96" s="184"/>
      <c r="N96" s="4"/>
    </row>
    <row r="97" spans="1:14" s="18" customFormat="1" ht="35.25" customHeight="1">
      <c r="A97" s="31"/>
      <c r="B97" s="23"/>
      <c r="C97" s="23"/>
      <c r="D97" s="37" t="s">
        <v>13</v>
      </c>
      <c r="E97" s="17"/>
      <c r="F97" s="148">
        <f>F55+F75+F82+F87+F70+F77+F53</f>
        <v>8993.699999999999</v>
      </c>
      <c r="G97" s="148">
        <f>G55+G75+G82+G87+G70+G77+G53</f>
        <v>7286.900000000001</v>
      </c>
      <c r="H97" s="148">
        <f>H55+H75+H82+H87+H70+H77+H53</f>
        <v>5916.599999999999</v>
      </c>
      <c r="I97" s="148">
        <f>H97/F97*100</f>
        <v>65.78605023516462</v>
      </c>
      <c r="J97" s="148">
        <f>J55+J75+J82+J87+J70+J77+J53</f>
        <v>620</v>
      </c>
      <c r="K97" s="148">
        <f>K55+K75+K82+K87+K70+K77+K53</f>
        <v>620</v>
      </c>
      <c r="L97" s="148">
        <f>L55+L75+L82+L87+L70+L77+L53</f>
        <v>620</v>
      </c>
      <c r="M97" s="150">
        <f>L97/J97*100</f>
        <v>100</v>
      </c>
      <c r="N97" s="4"/>
    </row>
    <row r="98" spans="1:14" s="18" customFormat="1" ht="57" customHeight="1" hidden="1">
      <c r="A98" s="23" t="s">
        <v>297</v>
      </c>
      <c r="B98" s="23"/>
      <c r="C98" s="23"/>
      <c r="D98" s="37" t="s">
        <v>34</v>
      </c>
      <c r="E98" s="17"/>
      <c r="F98" s="148"/>
      <c r="G98" s="148"/>
      <c r="H98" s="148"/>
      <c r="I98" s="150"/>
      <c r="J98" s="148"/>
      <c r="K98" s="148"/>
      <c r="L98" s="148"/>
      <c r="M98" s="150"/>
      <c r="N98" s="4"/>
    </row>
    <row r="99" spans="1:14" s="18" customFormat="1" ht="57" customHeight="1" hidden="1">
      <c r="A99" s="23" t="s">
        <v>298</v>
      </c>
      <c r="B99" s="23"/>
      <c r="C99" s="23"/>
      <c r="D99" s="38" t="s">
        <v>34</v>
      </c>
      <c r="E99" s="17"/>
      <c r="F99" s="148"/>
      <c r="G99" s="148"/>
      <c r="H99" s="148"/>
      <c r="I99" s="150"/>
      <c r="J99" s="148"/>
      <c r="K99" s="148"/>
      <c r="L99" s="148"/>
      <c r="M99" s="150"/>
      <c r="N99" s="4"/>
    </row>
    <row r="100" spans="1:14" s="18" customFormat="1" ht="37.5" customHeight="1" hidden="1">
      <c r="A100" s="1"/>
      <c r="B100" s="1"/>
      <c r="C100" s="23"/>
      <c r="D100" s="2" t="s">
        <v>35</v>
      </c>
      <c r="E100" s="17"/>
      <c r="F100" s="148">
        <f>F101</f>
        <v>0</v>
      </c>
      <c r="G100" s="148"/>
      <c r="H100" s="148"/>
      <c r="I100" s="150"/>
      <c r="J100" s="148">
        <f>J101</f>
        <v>0</v>
      </c>
      <c r="K100" s="148"/>
      <c r="L100" s="148"/>
      <c r="M100" s="150">
        <f>M101</f>
        <v>0</v>
      </c>
      <c r="N100" s="4"/>
    </row>
    <row r="101" spans="1:14" s="18" customFormat="1" ht="66" customHeight="1" hidden="1">
      <c r="A101" s="14"/>
      <c r="B101" s="22"/>
      <c r="C101" s="22"/>
      <c r="D101" s="38" t="s">
        <v>36</v>
      </c>
      <c r="E101" s="34" t="s">
        <v>75</v>
      </c>
      <c r="F101" s="148"/>
      <c r="G101" s="148"/>
      <c r="H101" s="148"/>
      <c r="I101" s="150"/>
      <c r="J101" s="148"/>
      <c r="K101" s="148"/>
      <c r="L101" s="148"/>
      <c r="M101" s="150">
        <f>F101+J101</f>
        <v>0</v>
      </c>
      <c r="N101" s="4"/>
    </row>
    <row r="102" spans="1:14" s="39" customFormat="1" ht="35.25" customHeight="1" hidden="1">
      <c r="A102" s="31"/>
      <c r="B102" s="23"/>
      <c r="C102" s="23"/>
      <c r="D102" s="37" t="s">
        <v>13</v>
      </c>
      <c r="E102" s="19"/>
      <c r="F102" s="148">
        <f>F100</f>
        <v>0</v>
      </c>
      <c r="G102" s="148"/>
      <c r="H102" s="148"/>
      <c r="I102" s="150"/>
      <c r="J102" s="148">
        <f>J100</f>
        <v>0</v>
      </c>
      <c r="K102" s="148"/>
      <c r="L102" s="148"/>
      <c r="M102" s="150">
        <f>M100</f>
        <v>0</v>
      </c>
      <c r="N102" s="24"/>
    </row>
    <row r="103" spans="1:14" s="39" customFormat="1" ht="77.25" customHeight="1">
      <c r="A103" s="112" t="s">
        <v>297</v>
      </c>
      <c r="B103" s="112"/>
      <c r="C103" s="112"/>
      <c r="D103" s="108" t="s">
        <v>505</v>
      </c>
      <c r="E103" s="94"/>
      <c r="F103" s="148"/>
      <c r="G103" s="148"/>
      <c r="H103" s="148"/>
      <c r="I103" s="150"/>
      <c r="J103" s="148"/>
      <c r="K103" s="148"/>
      <c r="L103" s="148"/>
      <c r="M103" s="150"/>
      <c r="N103" s="24"/>
    </row>
    <row r="104" spans="1:14" s="39" customFormat="1" ht="93" customHeight="1">
      <c r="A104" s="112" t="s">
        <v>501</v>
      </c>
      <c r="B104" s="112"/>
      <c r="C104" s="112"/>
      <c r="D104" s="110" t="s">
        <v>509</v>
      </c>
      <c r="E104" s="94"/>
      <c r="F104" s="148"/>
      <c r="G104" s="148"/>
      <c r="H104" s="148"/>
      <c r="I104" s="150"/>
      <c r="J104" s="148"/>
      <c r="K104" s="148"/>
      <c r="L104" s="148"/>
      <c r="M104" s="150"/>
      <c r="N104" s="24"/>
    </row>
    <row r="105" spans="1:14" s="39" customFormat="1" ht="115.5" customHeight="1">
      <c r="A105" s="102" t="s">
        <v>384</v>
      </c>
      <c r="B105" s="102" t="s">
        <v>385</v>
      </c>
      <c r="C105" s="109" t="s">
        <v>386</v>
      </c>
      <c r="D105" s="110" t="s">
        <v>387</v>
      </c>
      <c r="E105" s="94" t="s">
        <v>399</v>
      </c>
      <c r="F105" s="148">
        <v>0</v>
      </c>
      <c r="G105" s="148">
        <v>0</v>
      </c>
      <c r="H105" s="148">
        <v>0</v>
      </c>
      <c r="I105" s="150">
        <v>0</v>
      </c>
      <c r="J105" s="148">
        <v>18.8</v>
      </c>
      <c r="K105" s="148">
        <v>18.8</v>
      </c>
      <c r="L105" s="148">
        <v>18.8</v>
      </c>
      <c r="M105" s="150">
        <f>L105/J105*100</f>
        <v>100</v>
      </c>
      <c r="N105" s="24"/>
    </row>
    <row r="106" spans="1:14" s="39" customFormat="1" ht="35.25" customHeight="1">
      <c r="A106" s="174"/>
      <c r="B106" s="175"/>
      <c r="C106" s="175"/>
      <c r="D106" s="170" t="s">
        <v>13</v>
      </c>
      <c r="E106" s="171"/>
      <c r="F106" s="148">
        <f>F105</f>
        <v>0</v>
      </c>
      <c r="G106" s="148">
        <f>G105</f>
        <v>0</v>
      </c>
      <c r="H106" s="148">
        <f>H105</f>
        <v>0</v>
      </c>
      <c r="I106" s="150">
        <v>0</v>
      </c>
      <c r="J106" s="148">
        <f>J105</f>
        <v>18.8</v>
      </c>
      <c r="K106" s="148">
        <f>K105</f>
        <v>18.8</v>
      </c>
      <c r="L106" s="148">
        <f>L105</f>
        <v>18.8</v>
      </c>
      <c r="M106" s="150">
        <f>M105</f>
        <v>100</v>
      </c>
      <c r="N106" s="24"/>
    </row>
    <row r="107" spans="1:14" s="36" customFormat="1" ht="84" customHeight="1">
      <c r="A107" s="92">
        <v>1000000</v>
      </c>
      <c r="B107" s="112"/>
      <c r="C107" s="112"/>
      <c r="D107" s="108" t="s">
        <v>506</v>
      </c>
      <c r="E107" s="94"/>
      <c r="F107" s="148"/>
      <c r="G107" s="148"/>
      <c r="H107" s="148"/>
      <c r="I107" s="150"/>
      <c r="J107" s="148"/>
      <c r="K107" s="148"/>
      <c r="L107" s="148"/>
      <c r="M107" s="150"/>
      <c r="N107" s="20"/>
    </row>
    <row r="108" spans="1:14" s="36" customFormat="1" ht="84" customHeight="1">
      <c r="A108" s="92">
        <v>1010000</v>
      </c>
      <c r="B108" s="112"/>
      <c r="C108" s="112"/>
      <c r="D108" s="110" t="s">
        <v>508</v>
      </c>
      <c r="E108" s="94"/>
      <c r="F108" s="148"/>
      <c r="G108" s="148"/>
      <c r="H108" s="148"/>
      <c r="I108" s="150"/>
      <c r="J108" s="148"/>
      <c r="K108" s="148"/>
      <c r="L108" s="148"/>
      <c r="M108" s="150"/>
      <c r="N108" s="20"/>
    </row>
    <row r="109" spans="1:14" s="40" customFormat="1" ht="47.25" customHeight="1">
      <c r="A109" s="115"/>
      <c r="B109" s="109"/>
      <c r="C109" s="139"/>
      <c r="D109" s="110"/>
      <c r="E109" s="94" t="s">
        <v>299</v>
      </c>
      <c r="F109" s="148">
        <f>SUM(F110:F112)</f>
        <v>120</v>
      </c>
      <c r="G109" s="148">
        <f>SUM(G110:G112)</f>
        <v>70</v>
      </c>
      <c r="H109" s="148">
        <f>SUM(H110:H112)</f>
        <v>15.4</v>
      </c>
      <c r="I109" s="150">
        <f>H109/F109*100</f>
        <v>12.833333333333332</v>
      </c>
      <c r="J109" s="148">
        <f>SUM(J110:J112)</f>
        <v>0</v>
      </c>
      <c r="K109" s="148"/>
      <c r="L109" s="148"/>
      <c r="M109" s="150"/>
      <c r="N109" s="20"/>
    </row>
    <row r="110" spans="1:14" s="18" customFormat="1" ht="84" customHeight="1">
      <c r="A110" s="102" t="s">
        <v>300</v>
      </c>
      <c r="B110" s="102" t="s">
        <v>301</v>
      </c>
      <c r="C110" s="102" t="s">
        <v>14</v>
      </c>
      <c r="D110" s="110" t="s">
        <v>302</v>
      </c>
      <c r="E110" s="93" t="s">
        <v>303</v>
      </c>
      <c r="F110" s="149">
        <v>85</v>
      </c>
      <c r="G110" s="149">
        <v>45</v>
      </c>
      <c r="H110" s="149">
        <v>15.4</v>
      </c>
      <c r="I110" s="184"/>
      <c r="J110" s="148"/>
      <c r="K110" s="148"/>
      <c r="L110" s="148"/>
      <c r="M110" s="184"/>
      <c r="N110" s="4"/>
    </row>
    <row r="111" spans="1:14" s="36" customFormat="1" ht="48.75" customHeight="1">
      <c r="A111" s="109"/>
      <c r="B111" s="109"/>
      <c r="C111" s="109"/>
      <c r="D111" s="117"/>
      <c r="E111" s="93" t="s">
        <v>37</v>
      </c>
      <c r="F111" s="149">
        <v>25</v>
      </c>
      <c r="G111" s="149">
        <v>25</v>
      </c>
      <c r="H111" s="149">
        <v>0</v>
      </c>
      <c r="I111" s="184"/>
      <c r="J111" s="148"/>
      <c r="K111" s="148"/>
      <c r="L111" s="148"/>
      <c r="M111" s="184"/>
      <c r="N111" s="20"/>
    </row>
    <row r="112" spans="1:14" s="36" customFormat="1" ht="30" customHeight="1">
      <c r="A112" s="109"/>
      <c r="B112" s="109"/>
      <c r="C112" s="109"/>
      <c r="D112" s="117"/>
      <c r="E112" s="97" t="s">
        <v>38</v>
      </c>
      <c r="F112" s="149">
        <v>10</v>
      </c>
      <c r="G112" s="149">
        <v>0</v>
      </c>
      <c r="H112" s="149">
        <v>0</v>
      </c>
      <c r="I112" s="184"/>
      <c r="J112" s="149"/>
      <c r="K112" s="149"/>
      <c r="L112" s="149"/>
      <c r="M112" s="184"/>
      <c r="N112" s="20"/>
    </row>
    <row r="113" spans="1:14" s="36" customFormat="1" ht="39" customHeight="1" hidden="1">
      <c r="A113" s="109"/>
      <c r="B113" s="109"/>
      <c r="C113" s="109"/>
      <c r="D113" s="117"/>
      <c r="E113" s="93" t="s">
        <v>392</v>
      </c>
      <c r="F113" s="148">
        <f>F114+F115</f>
        <v>0</v>
      </c>
      <c r="G113" s="148"/>
      <c r="H113" s="148"/>
      <c r="I113" s="150"/>
      <c r="J113" s="148">
        <f>J114+J115</f>
        <v>0</v>
      </c>
      <c r="K113" s="148"/>
      <c r="L113" s="148"/>
      <c r="M113" s="150">
        <f>SUM(F113:J113)</f>
        <v>0</v>
      </c>
      <c r="N113" s="20"/>
    </row>
    <row r="114" spans="1:14" s="36" customFormat="1" ht="66.75" customHeight="1" hidden="1">
      <c r="A114" s="109"/>
      <c r="B114" s="109"/>
      <c r="C114" s="109"/>
      <c r="D114" s="110"/>
      <c r="E114" s="97"/>
      <c r="F114" s="149"/>
      <c r="G114" s="149"/>
      <c r="H114" s="149"/>
      <c r="I114" s="184"/>
      <c r="J114" s="149"/>
      <c r="K114" s="149"/>
      <c r="L114" s="149"/>
      <c r="M114" s="184">
        <f>F114+J114</f>
        <v>0</v>
      </c>
      <c r="N114" s="20"/>
    </row>
    <row r="115" spans="1:14" s="36" customFormat="1" ht="73.5" customHeight="1" hidden="1">
      <c r="A115" s="109"/>
      <c r="B115" s="109"/>
      <c r="C115" s="109"/>
      <c r="D115" s="117"/>
      <c r="E115" s="93"/>
      <c r="F115" s="149"/>
      <c r="G115" s="149"/>
      <c r="H115" s="149"/>
      <c r="I115" s="184"/>
      <c r="J115" s="149"/>
      <c r="K115" s="149"/>
      <c r="L115" s="149"/>
      <c r="M115" s="184">
        <f>F115+J115</f>
        <v>0</v>
      </c>
      <c r="N115" s="20"/>
    </row>
    <row r="116" spans="1:14" s="36" customFormat="1" ht="51" customHeight="1">
      <c r="A116" s="109"/>
      <c r="B116" s="109"/>
      <c r="C116" s="109"/>
      <c r="D116" s="118"/>
      <c r="E116" s="94" t="s">
        <v>304</v>
      </c>
      <c r="F116" s="148">
        <f>SUM(F117:F122)</f>
        <v>1560.5</v>
      </c>
      <c r="G116" s="148">
        <f>SUM(G117:G122)</f>
        <v>1328.8000000000002</v>
      </c>
      <c r="H116" s="148">
        <f>SUM(H117:H122)</f>
        <v>1074.5</v>
      </c>
      <c r="I116" s="150">
        <f>H116/F116*100</f>
        <v>68.85613585389298</v>
      </c>
      <c r="J116" s="148"/>
      <c r="K116" s="148"/>
      <c r="L116" s="148"/>
      <c r="M116" s="150"/>
      <c r="N116" s="20"/>
    </row>
    <row r="117" spans="1:14" s="36" customFormat="1" ht="49.5" customHeight="1">
      <c r="A117" s="109" t="s">
        <v>305</v>
      </c>
      <c r="B117" s="109" t="s">
        <v>306</v>
      </c>
      <c r="C117" s="109" t="s">
        <v>39</v>
      </c>
      <c r="D117" s="103" t="s">
        <v>307</v>
      </c>
      <c r="E117" s="93" t="s">
        <v>310</v>
      </c>
      <c r="F117" s="149">
        <v>148.4</v>
      </c>
      <c r="G117" s="149">
        <v>138.4</v>
      </c>
      <c r="H117" s="149">
        <v>96.7</v>
      </c>
      <c r="I117" s="184"/>
      <c r="J117" s="149"/>
      <c r="K117" s="149"/>
      <c r="L117" s="149"/>
      <c r="M117" s="184"/>
      <c r="N117" s="41"/>
    </row>
    <row r="118" spans="1:14" s="36" customFormat="1" ht="48.75" customHeight="1">
      <c r="A118" s="109"/>
      <c r="B118" s="109"/>
      <c r="C118" s="109"/>
      <c r="D118" s="104"/>
      <c r="E118" s="93" t="s">
        <v>309</v>
      </c>
      <c r="F118" s="149">
        <v>847.1</v>
      </c>
      <c r="G118" s="149">
        <v>782.6</v>
      </c>
      <c r="H118" s="149">
        <v>685.1</v>
      </c>
      <c r="I118" s="184"/>
      <c r="J118" s="149"/>
      <c r="K118" s="149"/>
      <c r="L118" s="149"/>
      <c r="M118" s="184"/>
      <c r="N118" s="41"/>
    </row>
    <row r="119" spans="1:14" s="36" customFormat="1" ht="46.5" customHeight="1">
      <c r="A119" s="109"/>
      <c r="B119" s="109"/>
      <c r="C119" s="109"/>
      <c r="D119" s="104"/>
      <c r="E119" s="93" t="s">
        <v>308</v>
      </c>
      <c r="F119" s="149">
        <v>65</v>
      </c>
      <c r="G119" s="149">
        <v>25</v>
      </c>
      <c r="H119" s="149">
        <v>22.8</v>
      </c>
      <c r="I119" s="184"/>
      <c r="J119" s="149"/>
      <c r="K119" s="149"/>
      <c r="L119" s="149"/>
      <c r="M119" s="184"/>
      <c r="N119" s="41"/>
    </row>
    <row r="120" spans="1:14" s="18" customFormat="1" ht="107.25" customHeight="1">
      <c r="A120" s="102" t="s">
        <v>311</v>
      </c>
      <c r="B120" s="102" t="s">
        <v>106</v>
      </c>
      <c r="C120" s="102" t="s">
        <v>40</v>
      </c>
      <c r="D120" s="110" t="s">
        <v>312</v>
      </c>
      <c r="E120" s="93" t="s">
        <v>41</v>
      </c>
      <c r="F120" s="149">
        <v>282.9</v>
      </c>
      <c r="G120" s="149">
        <v>218.9</v>
      </c>
      <c r="H120" s="149">
        <v>140.8</v>
      </c>
      <c r="I120" s="184"/>
      <c r="J120" s="149"/>
      <c r="K120" s="149"/>
      <c r="L120" s="149"/>
      <c r="M120" s="184"/>
      <c r="N120" s="4"/>
    </row>
    <row r="121" spans="1:14" s="36" customFormat="1" ht="69.75" customHeight="1">
      <c r="A121" s="102" t="s">
        <v>313</v>
      </c>
      <c r="B121" s="102" t="s">
        <v>42</v>
      </c>
      <c r="C121" s="102" t="s">
        <v>40</v>
      </c>
      <c r="D121" s="110" t="s">
        <v>103</v>
      </c>
      <c r="E121" s="93" t="s">
        <v>43</v>
      </c>
      <c r="F121" s="149">
        <v>191.5</v>
      </c>
      <c r="G121" s="149">
        <v>142.9</v>
      </c>
      <c r="H121" s="149">
        <v>115.8</v>
      </c>
      <c r="I121" s="184"/>
      <c r="J121" s="148"/>
      <c r="K121" s="148"/>
      <c r="L121" s="148"/>
      <c r="M121" s="184"/>
      <c r="N121" s="20"/>
    </row>
    <row r="122" spans="1:14" s="40" customFormat="1" ht="146.25" customHeight="1">
      <c r="A122" s="102" t="s">
        <v>314</v>
      </c>
      <c r="B122" s="102" t="s">
        <v>73</v>
      </c>
      <c r="C122" s="102" t="s">
        <v>40</v>
      </c>
      <c r="D122" s="110" t="s">
        <v>315</v>
      </c>
      <c r="E122" s="93" t="s">
        <v>44</v>
      </c>
      <c r="F122" s="149">
        <v>25.6</v>
      </c>
      <c r="G122" s="149">
        <v>21</v>
      </c>
      <c r="H122" s="149">
        <v>13.3</v>
      </c>
      <c r="I122" s="184"/>
      <c r="J122" s="149"/>
      <c r="K122" s="149"/>
      <c r="L122" s="149"/>
      <c r="M122" s="184"/>
      <c r="N122" s="42"/>
    </row>
    <row r="123" spans="1:14" s="40" customFormat="1" ht="89.25" customHeight="1">
      <c r="A123" s="102"/>
      <c r="B123" s="102"/>
      <c r="C123" s="102"/>
      <c r="D123" s="116"/>
      <c r="E123" s="98" t="s">
        <v>397</v>
      </c>
      <c r="F123" s="148">
        <f>SUM(F124:F128)</f>
        <v>112.2</v>
      </c>
      <c r="G123" s="148">
        <f>SUM(G124:G128)</f>
        <v>112.1</v>
      </c>
      <c r="H123" s="148">
        <f>SUM(H124:H128)</f>
        <v>92.6</v>
      </c>
      <c r="I123" s="150">
        <f>H123/F123*100</f>
        <v>82.53119429590016</v>
      </c>
      <c r="J123" s="148">
        <f>SUM(J124:J128)</f>
        <v>52</v>
      </c>
      <c r="K123" s="148">
        <f>SUM(K124:K128)</f>
        <v>52</v>
      </c>
      <c r="L123" s="148">
        <f>SUM(L124:L128)</f>
        <v>52</v>
      </c>
      <c r="M123" s="150">
        <f>L123/J123*100</f>
        <v>100</v>
      </c>
      <c r="N123" s="42"/>
    </row>
    <row r="124" spans="1:14" s="40" customFormat="1" ht="87" customHeight="1">
      <c r="A124" s="102" t="s">
        <v>378</v>
      </c>
      <c r="B124" s="102" t="s">
        <v>379</v>
      </c>
      <c r="C124" s="102" t="s">
        <v>380</v>
      </c>
      <c r="D124" s="110" t="s">
        <v>381</v>
      </c>
      <c r="E124" s="93" t="s">
        <v>428</v>
      </c>
      <c r="F124" s="149">
        <v>0</v>
      </c>
      <c r="G124" s="149"/>
      <c r="H124" s="149"/>
      <c r="I124" s="184"/>
      <c r="J124" s="149">
        <v>45</v>
      </c>
      <c r="K124" s="149">
        <v>45</v>
      </c>
      <c r="L124" s="149">
        <v>45</v>
      </c>
      <c r="M124" s="150"/>
      <c r="N124" s="42"/>
    </row>
    <row r="125" spans="1:14" s="40" customFormat="1" ht="48.75" customHeight="1">
      <c r="A125" s="102" t="s">
        <v>305</v>
      </c>
      <c r="B125" s="102" t="s">
        <v>306</v>
      </c>
      <c r="C125" s="102" t="s">
        <v>39</v>
      </c>
      <c r="D125" s="110" t="s">
        <v>307</v>
      </c>
      <c r="E125" s="93" t="s">
        <v>382</v>
      </c>
      <c r="F125" s="149">
        <v>37</v>
      </c>
      <c r="G125" s="149">
        <v>37</v>
      </c>
      <c r="H125" s="149">
        <v>23.6</v>
      </c>
      <c r="I125" s="184"/>
      <c r="J125" s="148">
        <v>0</v>
      </c>
      <c r="K125" s="148"/>
      <c r="L125" s="148"/>
      <c r="M125" s="150"/>
      <c r="N125" s="42"/>
    </row>
    <row r="126" spans="1:14" s="40" customFormat="1" ht="105.75" customHeight="1">
      <c r="A126" s="102" t="s">
        <v>311</v>
      </c>
      <c r="B126" s="102" t="s">
        <v>106</v>
      </c>
      <c r="C126" s="102" t="s">
        <v>40</v>
      </c>
      <c r="D126" s="110" t="s">
        <v>312</v>
      </c>
      <c r="E126" s="99" t="s">
        <v>475</v>
      </c>
      <c r="F126" s="149">
        <v>21</v>
      </c>
      <c r="G126" s="149">
        <v>21</v>
      </c>
      <c r="H126" s="149">
        <v>15</v>
      </c>
      <c r="I126" s="184"/>
      <c r="J126" s="149">
        <v>7</v>
      </c>
      <c r="K126" s="149">
        <v>7</v>
      </c>
      <c r="L126" s="149">
        <v>7</v>
      </c>
      <c r="M126" s="184"/>
      <c r="N126" s="42"/>
    </row>
    <row r="127" spans="1:14" s="40" customFormat="1" ht="67.5" customHeight="1">
      <c r="A127" s="102" t="s">
        <v>313</v>
      </c>
      <c r="B127" s="102" t="s">
        <v>42</v>
      </c>
      <c r="C127" s="102" t="s">
        <v>40</v>
      </c>
      <c r="D127" s="110" t="s">
        <v>103</v>
      </c>
      <c r="E127" s="93" t="s">
        <v>367</v>
      </c>
      <c r="F127" s="149">
        <v>18</v>
      </c>
      <c r="G127" s="149">
        <v>18</v>
      </c>
      <c r="H127" s="149">
        <v>18</v>
      </c>
      <c r="I127" s="184"/>
      <c r="J127" s="149"/>
      <c r="K127" s="149"/>
      <c r="L127" s="149"/>
      <c r="M127" s="184"/>
      <c r="N127" s="42"/>
    </row>
    <row r="128" spans="1:14" s="40" customFormat="1" ht="105.75" customHeight="1">
      <c r="A128" s="102" t="s">
        <v>364</v>
      </c>
      <c r="B128" s="102" t="s">
        <v>365</v>
      </c>
      <c r="C128" s="102" t="s">
        <v>40</v>
      </c>
      <c r="D128" s="110" t="s">
        <v>377</v>
      </c>
      <c r="E128" s="93" t="s">
        <v>476</v>
      </c>
      <c r="F128" s="149">
        <v>36.2</v>
      </c>
      <c r="G128" s="149">
        <v>36.1</v>
      </c>
      <c r="H128" s="149">
        <v>36</v>
      </c>
      <c r="I128" s="184"/>
      <c r="J128" s="149"/>
      <c r="K128" s="149"/>
      <c r="L128" s="149"/>
      <c r="M128" s="184"/>
      <c r="N128" s="42"/>
    </row>
    <row r="129" spans="1:14" s="18" customFormat="1" ht="38.25" customHeight="1">
      <c r="A129" s="209"/>
      <c r="B129" s="210"/>
      <c r="C129" s="210"/>
      <c r="D129" s="170" t="s">
        <v>13</v>
      </c>
      <c r="E129" s="173"/>
      <c r="F129" s="148">
        <f>F109+F113+F116+F123</f>
        <v>1792.7</v>
      </c>
      <c r="G129" s="206">
        <f>G109+G113+G116+G123</f>
        <v>1510.9</v>
      </c>
      <c r="H129" s="206">
        <f>H109+H113+H116+H123</f>
        <v>1182.5</v>
      </c>
      <c r="I129" s="150">
        <f>H129/F129*100</f>
        <v>65.96195682490098</v>
      </c>
      <c r="J129" s="148">
        <f>J109+J113+J116+J123</f>
        <v>52</v>
      </c>
      <c r="K129" s="148">
        <f>K109+K113+K116+K123</f>
        <v>52</v>
      </c>
      <c r="L129" s="148">
        <f>L109+L113+L116+L123</f>
        <v>52</v>
      </c>
      <c r="M129" s="150">
        <f>L129/J129*100</f>
        <v>100</v>
      </c>
      <c r="N129" s="4"/>
    </row>
    <row r="130" spans="1:14" s="36" customFormat="1" ht="131.25" customHeight="1">
      <c r="A130" s="92">
        <v>1200000</v>
      </c>
      <c r="B130" s="134"/>
      <c r="C130" s="134"/>
      <c r="D130" s="108" t="s">
        <v>400</v>
      </c>
      <c r="E130" s="94"/>
      <c r="F130" s="148"/>
      <c r="G130" s="148"/>
      <c r="H130" s="148"/>
      <c r="I130" s="150"/>
      <c r="J130" s="148"/>
      <c r="K130" s="148"/>
      <c r="L130" s="148"/>
      <c r="M130" s="150"/>
      <c r="N130" s="20"/>
    </row>
    <row r="131" spans="1:14" s="40" customFormat="1" ht="123.75" customHeight="1">
      <c r="A131" s="115">
        <v>1210000</v>
      </c>
      <c r="B131" s="140"/>
      <c r="C131" s="140"/>
      <c r="D131" s="110" t="s">
        <v>401</v>
      </c>
      <c r="E131" s="93"/>
      <c r="F131" s="149"/>
      <c r="G131" s="149"/>
      <c r="H131" s="149"/>
      <c r="I131" s="184"/>
      <c r="J131" s="149"/>
      <c r="K131" s="149"/>
      <c r="L131" s="149"/>
      <c r="M131" s="184"/>
      <c r="N131" s="20"/>
    </row>
    <row r="132" spans="1:14" s="40" customFormat="1" ht="42.75" customHeight="1" hidden="1">
      <c r="A132" s="141"/>
      <c r="B132" s="141"/>
      <c r="C132" s="141"/>
      <c r="D132" s="130"/>
      <c r="E132" s="93"/>
      <c r="F132" s="149"/>
      <c r="G132" s="149"/>
      <c r="H132" s="149"/>
      <c r="I132" s="184"/>
      <c r="J132" s="149"/>
      <c r="K132" s="149"/>
      <c r="L132" s="149"/>
      <c r="M132" s="184"/>
      <c r="N132" s="20"/>
    </row>
    <row r="133" spans="1:15" s="40" customFormat="1" ht="66" customHeight="1">
      <c r="A133" s="93"/>
      <c r="B133" s="93"/>
      <c r="C133" s="93"/>
      <c r="D133" s="93"/>
      <c r="E133" s="93" t="s">
        <v>402</v>
      </c>
      <c r="F133" s="148">
        <f>F185+F191+F192+F214+F217+F221</f>
        <v>27857.6</v>
      </c>
      <c r="G133" s="148">
        <f aca="true" t="shared" si="5" ref="G133:L133">G185+G191+G192+G214+G217+G221</f>
        <v>24710.7</v>
      </c>
      <c r="H133" s="148">
        <f t="shared" si="5"/>
        <v>21781.2</v>
      </c>
      <c r="I133" s="150">
        <f>H133/F133*100</f>
        <v>78.1876399977026</v>
      </c>
      <c r="J133" s="148">
        <f t="shared" si="5"/>
        <v>4049.9</v>
      </c>
      <c r="K133" s="148">
        <f t="shared" si="5"/>
        <v>4049.9</v>
      </c>
      <c r="L133" s="148">
        <f t="shared" si="5"/>
        <v>3403.9</v>
      </c>
      <c r="M133" s="150">
        <f>L133/J133*100</f>
        <v>84.04898886392257</v>
      </c>
      <c r="N133" s="41">
        <f>M133-M218</f>
        <v>84.04898886392257</v>
      </c>
      <c r="O133" s="44"/>
    </row>
    <row r="134" spans="1:14" s="40" customFormat="1" ht="42.75" customHeight="1" hidden="1">
      <c r="A134" s="115"/>
      <c r="B134" s="115"/>
      <c r="C134" s="115"/>
      <c r="D134" s="110" t="s">
        <v>45</v>
      </c>
      <c r="E134" s="93"/>
      <c r="F134" s="149"/>
      <c r="G134" s="149"/>
      <c r="H134" s="149"/>
      <c r="I134" s="184"/>
      <c r="J134" s="149"/>
      <c r="K134" s="149"/>
      <c r="L134" s="149"/>
      <c r="M134" s="184">
        <f>F134+J134</f>
        <v>0</v>
      </c>
      <c r="N134" s="20"/>
    </row>
    <row r="135" spans="1:14" s="40" customFormat="1" ht="57.75" customHeight="1" hidden="1">
      <c r="A135" s="115"/>
      <c r="B135" s="115"/>
      <c r="C135" s="115"/>
      <c r="D135" s="110"/>
      <c r="E135" s="93" t="s">
        <v>111</v>
      </c>
      <c r="F135" s="149"/>
      <c r="G135" s="149"/>
      <c r="H135" s="149"/>
      <c r="I135" s="184"/>
      <c r="J135" s="149"/>
      <c r="K135" s="149"/>
      <c r="L135" s="149"/>
      <c r="M135" s="184">
        <f aca="true" t="shared" si="6" ref="M135:M143">F135+J135</f>
        <v>0</v>
      </c>
      <c r="N135" s="20"/>
    </row>
    <row r="136" spans="1:14" s="40" customFormat="1" ht="66" customHeight="1" hidden="1">
      <c r="A136" s="115"/>
      <c r="B136" s="115"/>
      <c r="C136" s="115"/>
      <c r="D136" s="110"/>
      <c r="E136" s="93" t="s">
        <v>112</v>
      </c>
      <c r="F136" s="149"/>
      <c r="G136" s="149"/>
      <c r="H136" s="149"/>
      <c r="I136" s="184"/>
      <c r="J136" s="149"/>
      <c r="K136" s="149"/>
      <c r="L136" s="149"/>
      <c r="M136" s="184">
        <f t="shared" si="6"/>
        <v>0</v>
      </c>
      <c r="N136" s="20"/>
    </row>
    <row r="137" spans="1:14" s="40" customFormat="1" ht="49.5" customHeight="1" hidden="1">
      <c r="A137" s="115"/>
      <c r="B137" s="115"/>
      <c r="C137" s="115"/>
      <c r="D137" s="110"/>
      <c r="E137" s="93" t="s">
        <v>46</v>
      </c>
      <c r="F137" s="149"/>
      <c r="G137" s="149"/>
      <c r="H137" s="149"/>
      <c r="I137" s="184"/>
      <c r="J137" s="149"/>
      <c r="K137" s="149"/>
      <c r="L137" s="149"/>
      <c r="M137" s="184">
        <f t="shared" si="6"/>
        <v>0</v>
      </c>
      <c r="N137" s="20"/>
    </row>
    <row r="138" spans="1:14" s="40" customFormat="1" ht="42" customHeight="1" hidden="1">
      <c r="A138" s="115"/>
      <c r="B138" s="115"/>
      <c r="C138" s="115"/>
      <c r="D138" s="110"/>
      <c r="E138" s="93" t="s">
        <v>79</v>
      </c>
      <c r="F138" s="149"/>
      <c r="G138" s="149"/>
      <c r="H138" s="149"/>
      <c r="I138" s="184"/>
      <c r="J138" s="149"/>
      <c r="K138" s="149"/>
      <c r="L138" s="149"/>
      <c r="M138" s="184">
        <f t="shared" si="6"/>
        <v>0</v>
      </c>
      <c r="N138" s="20"/>
    </row>
    <row r="139" spans="1:14" s="40" customFormat="1" ht="63.75" customHeight="1" hidden="1">
      <c r="A139" s="115"/>
      <c r="B139" s="115"/>
      <c r="C139" s="115"/>
      <c r="D139" s="110"/>
      <c r="E139" s="93" t="s">
        <v>139</v>
      </c>
      <c r="F139" s="149"/>
      <c r="G139" s="149"/>
      <c r="H139" s="149"/>
      <c r="I139" s="184"/>
      <c r="J139" s="149"/>
      <c r="K139" s="149"/>
      <c r="L139" s="149"/>
      <c r="M139" s="184">
        <f t="shared" si="6"/>
        <v>0</v>
      </c>
      <c r="N139" s="20"/>
    </row>
    <row r="140" spans="1:14" s="40" customFormat="1" ht="49.5" customHeight="1" hidden="1">
      <c r="A140" s="115"/>
      <c r="B140" s="115"/>
      <c r="C140" s="115"/>
      <c r="D140" s="110"/>
      <c r="E140" s="93" t="s">
        <v>94</v>
      </c>
      <c r="F140" s="149"/>
      <c r="G140" s="149"/>
      <c r="H140" s="149"/>
      <c r="I140" s="184"/>
      <c r="J140" s="149"/>
      <c r="K140" s="149"/>
      <c r="L140" s="149"/>
      <c r="M140" s="184">
        <f t="shared" si="6"/>
        <v>0</v>
      </c>
      <c r="N140" s="20"/>
    </row>
    <row r="141" spans="1:14" s="40" customFormat="1" ht="36" customHeight="1" hidden="1">
      <c r="A141" s="115"/>
      <c r="B141" s="115"/>
      <c r="C141" s="115"/>
      <c r="D141" s="110"/>
      <c r="E141" s="93" t="s">
        <v>116</v>
      </c>
      <c r="F141" s="149"/>
      <c r="G141" s="149"/>
      <c r="H141" s="149"/>
      <c r="I141" s="184"/>
      <c r="J141" s="149"/>
      <c r="K141" s="149"/>
      <c r="L141" s="149"/>
      <c r="M141" s="184">
        <f t="shared" si="6"/>
        <v>0</v>
      </c>
      <c r="N141" s="20"/>
    </row>
    <row r="142" spans="1:14" s="40" customFormat="1" ht="48" customHeight="1" hidden="1">
      <c r="A142" s="115"/>
      <c r="B142" s="115"/>
      <c r="C142" s="115"/>
      <c r="D142" s="110"/>
      <c r="E142" s="93" t="s">
        <v>117</v>
      </c>
      <c r="F142" s="149"/>
      <c r="G142" s="149"/>
      <c r="H142" s="149"/>
      <c r="I142" s="184"/>
      <c r="J142" s="149"/>
      <c r="K142" s="149"/>
      <c r="L142" s="149"/>
      <c r="M142" s="184">
        <f t="shared" si="6"/>
        <v>0</v>
      </c>
      <c r="N142" s="20"/>
    </row>
    <row r="143" spans="1:14" s="40" customFormat="1" ht="32.25" customHeight="1" hidden="1">
      <c r="A143" s="102" t="s">
        <v>47</v>
      </c>
      <c r="B143" s="102" t="s">
        <v>48</v>
      </c>
      <c r="C143" s="115"/>
      <c r="D143" s="110" t="s">
        <v>49</v>
      </c>
      <c r="E143" s="93" t="s">
        <v>110</v>
      </c>
      <c r="F143" s="149"/>
      <c r="G143" s="149"/>
      <c r="H143" s="149"/>
      <c r="I143" s="184"/>
      <c r="J143" s="149"/>
      <c r="K143" s="149"/>
      <c r="L143" s="149"/>
      <c r="M143" s="184">
        <f t="shared" si="6"/>
        <v>0</v>
      </c>
      <c r="N143" s="20"/>
    </row>
    <row r="144" spans="1:14" s="40" customFormat="1" ht="41.25" customHeight="1" hidden="1">
      <c r="A144" s="115">
        <v>4016021</v>
      </c>
      <c r="B144" s="115">
        <v>6021</v>
      </c>
      <c r="C144" s="109" t="s">
        <v>60</v>
      </c>
      <c r="D144" s="110" t="s">
        <v>50</v>
      </c>
      <c r="E144" s="93"/>
      <c r="F144" s="148">
        <f>F145</f>
        <v>0</v>
      </c>
      <c r="G144" s="148"/>
      <c r="H144" s="148"/>
      <c r="I144" s="150"/>
      <c r="J144" s="148">
        <f>J145</f>
        <v>0</v>
      </c>
      <c r="K144" s="148"/>
      <c r="L144" s="148"/>
      <c r="M144" s="150">
        <f>M145</f>
        <v>0</v>
      </c>
      <c r="N144" s="20"/>
    </row>
    <row r="145" spans="1:14" s="40" customFormat="1" ht="39" customHeight="1" hidden="1">
      <c r="A145" s="115"/>
      <c r="B145" s="115"/>
      <c r="C145" s="109"/>
      <c r="D145" s="110" t="s">
        <v>45</v>
      </c>
      <c r="E145" s="93"/>
      <c r="F145" s="149"/>
      <c r="G145" s="149"/>
      <c r="H145" s="149"/>
      <c r="I145" s="184"/>
      <c r="J145" s="149"/>
      <c r="K145" s="149"/>
      <c r="L145" s="149"/>
      <c r="M145" s="184">
        <f aca="true" t="shared" si="7" ref="M145:M163">F145+J145</f>
        <v>0</v>
      </c>
      <c r="N145" s="20"/>
    </row>
    <row r="146" spans="1:14" s="40" customFormat="1" ht="51.75" customHeight="1" hidden="1">
      <c r="A146" s="115"/>
      <c r="B146" s="115"/>
      <c r="C146" s="109"/>
      <c r="D146" s="110"/>
      <c r="E146" s="93" t="s">
        <v>138</v>
      </c>
      <c r="F146" s="149"/>
      <c r="G146" s="149"/>
      <c r="H146" s="149"/>
      <c r="I146" s="184"/>
      <c r="J146" s="149"/>
      <c r="K146" s="149"/>
      <c r="L146" s="149"/>
      <c r="M146" s="184">
        <f t="shared" si="7"/>
        <v>0</v>
      </c>
      <c r="N146" s="20"/>
    </row>
    <row r="147" spans="1:14" s="40" customFormat="1" ht="41.25" customHeight="1" hidden="1">
      <c r="A147" s="115"/>
      <c r="B147" s="115"/>
      <c r="C147" s="109"/>
      <c r="D147" s="110"/>
      <c r="E147" s="93" t="s">
        <v>88</v>
      </c>
      <c r="F147" s="149"/>
      <c r="G147" s="149"/>
      <c r="H147" s="149"/>
      <c r="I147" s="184"/>
      <c r="J147" s="149">
        <f>306.7-306.7</f>
        <v>0</v>
      </c>
      <c r="K147" s="149"/>
      <c r="L147" s="149"/>
      <c r="M147" s="184">
        <f t="shared" si="7"/>
        <v>0</v>
      </c>
      <c r="N147" s="20"/>
    </row>
    <row r="148" spans="1:14" s="40" customFormat="1" ht="60" customHeight="1" hidden="1">
      <c r="A148" s="102" t="s">
        <v>51</v>
      </c>
      <c r="B148" s="102" t="s">
        <v>52</v>
      </c>
      <c r="C148" s="115"/>
      <c r="D148" s="110" t="s">
        <v>53</v>
      </c>
      <c r="E148" s="93" t="s">
        <v>78</v>
      </c>
      <c r="F148" s="149"/>
      <c r="G148" s="149"/>
      <c r="H148" s="149"/>
      <c r="I148" s="184"/>
      <c r="J148" s="149">
        <f>850-850</f>
        <v>0</v>
      </c>
      <c r="K148" s="149"/>
      <c r="L148" s="149"/>
      <c r="M148" s="184">
        <f t="shared" si="7"/>
        <v>0</v>
      </c>
      <c r="N148" s="20"/>
    </row>
    <row r="149" spans="1:14" s="40" customFormat="1" ht="42" customHeight="1" hidden="1">
      <c r="A149" s="102" t="s">
        <v>84</v>
      </c>
      <c r="B149" s="102" t="s">
        <v>85</v>
      </c>
      <c r="C149" s="102" t="s">
        <v>56</v>
      </c>
      <c r="D149" s="116" t="s">
        <v>86</v>
      </c>
      <c r="E149" s="93"/>
      <c r="F149" s="148">
        <f>F154+F150</f>
        <v>0</v>
      </c>
      <c r="G149" s="148"/>
      <c r="H149" s="148"/>
      <c r="I149" s="150"/>
      <c r="J149" s="148">
        <f>J154+J150</f>
        <v>0</v>
      </c>
      <c r="K149" s="148"/>
      <c r="L149" s="148"/>
      <c r="M149" s="150">
        <f t="shared" si="7"/>
        <v>0</v>
      </c>
      <c r="N149" s="20"/>
    </row>
    <row r="150" spans="1:14" s="40" customFormat="1" ht="41.25" customHeight="1" hidden="1">
      <c r="A150" s="102"/>
      <c r="B150" s="102"/>
      <c r="C150" s="102"/>
      <c r="D150" s="110" t="s">
        <v>45</v>
      </c>
      <c r="E150" s="93"/>
      <c r="F150" s="150">
        <f>F151+F153+F152</f>
        <v>0</v>
      </c>
      <c r="G150" s="150"/>
      <c r="H150" s="150"/>
      <c r="I150" s="150"/>
      <c r="J150" s="150">
        <f>J151+J153+J152</f>
        <v>0</v>
      </c>
      <c r="K150" s="150"/>
      <c r="L150" s="150"/>
      <c r="M150" s="150">
        <f t="shared" si="7"/>
        <v>0</v>
      </c>
      <c r="N150" s="20"/>
    </row>
    <row r="151" spans="1:14" s="40" customFormat="1" ht="87" customHeight="1" hidden="1">
      <c r="A151" s="102"/>
      <c r="B151" s="102"/>
      <c r="C151" s="102"/>
      <c r="D151" s="110"/>
      <c r="E151" s="93" t="s">
        <v>135</v>
      </c>
      <c r="F151" s="149"/>
      <c r="G151" s="149"/>
      <c r="H151" s="149"/>
      <c r="I151" s="184"/>
      <c r="J151" s="149"/>
      <c r="K151" s="149"/>
      <c r="L151" s="149"/>
      <c r="M151" s="184">
        <f t="shared" si="7"/>
        <v>0</v>
      </c>
      <c r="N151" s="20"/>
    </row>
    <row r="152" spans="1:14" s="40" customFormat="1" ht="44.25" customHeight="1" hidden="1">
      <c r="A152" s="102"/>
      <c r="B152" s="102"/>
      <c r="C152" s="102"/>
      <c r="D152" s="110"/>
      <c r="E152" s="93" t="s">
        <v>137</v>
      </c>
      <c r="F152" s="149"/>
      <c r="G152" s="149"/>
      <c r="H152" s="149"/>
      <c r="I152" s="184"/>
      <c r="J152" s="149"/>
      <c r="K152" s="149"/>
      <c r="L152" s="149"/>
      <c r="M152" s="184">
        <f t="shared" si="7"/>
        <v>0</v>
      </c>
      <c r="N152" s="20"/>
    </row>
    <row r="153" spans="1:14" s="40" customFormat="1" ht="56.25" customHeight="1" hidden="1">
      <c r="A153" s="102" t="s">
        <v>54</v>
      </c>
      <c r="B153" s="102" t="s">
        <v>55</v>
      </c>
      <c r="C153" s="102" t="s">
        <v>56</v>
      </c>
      <c r="D153" s="116" t="s">
        <v>57</v>
      </c>
      <c r="E153" s="93" t="s">
        <v>119</v>
      </c>
      <c r="F153" s="149"/>
      <c r="G153" s="149"/>
      <c r="H153" s="149"/>
      <c r="I153" s="184"/>
      <c r="J153" s="149"/>
      <c r="K153" s="149"/>
      <c r="L153" s="149"/>
      <c r="M153" s="184">
        <f t="shared" si="7"/>
        <v>0</v>
      </c>
      <c r="N153" s="20"/>
    </row>
    <row r="154" spans="1:14" s="40" customFormat="1" ht="50.25" customHeight="1" hidden="1">
      <c r="A154" s="102"/>
      <c r="B154" s="102"/>
      <c r="C154" s="102"/>
      <c r="D154" s="110" t="s">
        <v>45</v>
      </c>
      <c r="E154" s="93"/>
      <c r="F154" s="150">
        <f>SUM(F155:F160)</f>
        <v>0</v>
      </c>
      <c r="G154" s="150"/>
      <c r="H154" s="150"/>
      <c r="I154" s="150"/>
      <c r="J154" s="150">
        <f>SUM(J155:J160)</f>
        <v>0</v>
      </c>
      <c r="K154" s="150"/>
      <c r="L154" s="150"/>
      <c r="M154" s="150">
        <f t="shared" si="7"/>
        <v>0</v>
      </c>
      <c r="N154" s="20"/>
    </row>
    <row r="155" spans="1:14" s="40" customFormat="1" ht="43.5" customHeight="1" hidden="1">
      <c r="A155" s="102"/>
      <c r="B155" s="102"/>
      <c r="C155" s="102"/>
      <c r="D155" s="110"/>
      <c r="E155" s="93" t="s">
        <v>133</v>
      </c>
      <c r="F155" s="149"/>
      <c r="G155" s="149"/>
      <c r="H155" s="149"/>
      <c r="I155" s="184"/>
      <c r="J155" s="149"/>
      <c r="K155" s="149"/>
      <c r="L155" s="149"/>
      <c r="M155" s="184">
        <f t="shared" si="7"/>
        <v>0</v>
      </c>
      <c r="N155" s="20"/>
    </row>
    <row r="156" spans="1:14" s="40" customFormat="1" ht="59.25" customHeight="1" hidden="1">
      <c r="A156" s="102"/>
      <c r="B156" s="102"/>
      <c r="C156" s="102"/>
      <c r="D156" s="110"/>
      <c r="E156" s="93" t="s">
        <v>126</v>
      </c>
      <c r="F156" s="149"/>
      <c r="G156" s="149"/>
      <c r="H156" s="149"/>
      <c r="I156" s="184"/>
      <c r="J156" s="149"/>
      <c r="K156" s="149"/>
      <c r="L156" s="149"/>
      <c r="M156" s="184">
        <f t="shared" si="7"/>
        <v>0</v>
      </c>
      <c r="N156" s="20"/>
    </row>
    <row r="157" spans="1:14" s="40" customFormat="1" ht="55.5" customHeight="1" hidden="1">
      <c r="A157" s="102"/>
      <c r="B157" s="102"/>
      <c r="C157" s="102"/>
      <c r="D157" s="110"/>
      <c r="E157" s="93" t="s">
        <v>121</v>
      </c>
      <c r="F157" s="149"/>
      <c r="G157" s="149"/>
      <c r="H157" s="149"/>
      <c r="I157" s="184"/>
      <c r="J157" s="149"/>
      <c r="K157" s="149"/>
      <c r="L157" s="149"/>
      <c r="M157" s="184">
        <f t="shared" si="7"/>
        <v>0</v>
      </c>
      <c r="N157" s="20"/>
    </row>
    <row r="158" spans="1:14" s="40" customFormat="1" ht="45" customHeight="1" hidden="1">
      <c r="A158" s="102"/>
      <c r="B158" s="102"/>
      <c r="C158" s="102"/>
      <c r="D158" s="110"/>
      <c r="E158" s="93" t="s">
        <v>134</v>
      </c>
      <c r="F158" s="149"/>
      <c r="G158" s="149"/>
      <c r="H158" s="149"/>
      <c r="I158" s="184"/>
      <c r="J158" s="149"/>
      <c r="K158" s="149"/>
      <c r="L158" s="149"/>
      <c r="M158" s="184">
        <f t="shared" si="7"/>
        <v>0</v>
      </c>
      <c r="N158" s="20"/>
    </row>
    <row r="159" spans="1:14" s="40" customFormat="1" ht="46.5" customHeight="1" hidden="1">
      <c r="A159" s="102"/>
      <c r="B159" s="102"/>
      <c r="C159" s="102"/>
      <c r="D159" s="110"/>
      <c r="E159" s="93" t="s">
        <v>136</v>
      </c>
      <c r="F159" s="149"/>
      <c r="G159" s="149"/>
      <c r="H159" s="149"/>
      <c r="I159" s="184"/>
      <c r="J159" s="149"/>
      <c r="K159" s="149"/>
      <c r="L159" s="149"/>
      <c r="M159" s="184">
        <f t="shared" si="7"/>
        <v>0</v>
      </c>
      <c r="N159" s="20"/>
    </row>
    <row r="160" spans="1:14" s="40" customFormat="1" ht="54.75" customHeight="1" hidden="1">
      <c r="A160" s="115">
        <v>4016060</v>
      </c>
      <c r="B160" s="115">
        <v>6060</v>
      </c>
      <c r="C160" s="109" t="s">
        <v>56</v>
      </c>
      <c r="D160" s="110" t="s">
        <v>58</v>
      </c>
      <c r="E160" s="93" t="s">
        <v>120</v>
      </c>
      <c r="F160" s="149"/>
      <c r="G160" s="149"/>
      <c r="H160" s="149"/>
      <c r="I160" s="184"/>
      <c r="J160" s="149"/>
      <c r="K160" s="149"/>
      <c r="L160" s="149"/>
      <c r="M160" s="184">
        <f t="shared" si="7"/>
        <v>0</v>
      </c>
      <c r="N160" s="20"/>
    </row>
    <row r="161" spans="1:14" s="40" customFormat="1" ht="31.5" customHeight="1" hidden="1">
      <c r="A161" s="115"/>
      <c r="B161" s="115"/>
      <c r="C161" s="115"/>
      <c r="D161" s="110" t="s">
        <v>45</v>
      </c>
      <c r="E161" s="93"/>
      <c r="F161" s="148">
        <f>SUM(F162:F184)</f>
        <v>0</v>
      </c>
      <c r="G161" s="148"/>
      <c r="H161" s="148"/>
      <c r="I161" s="150"/>
      <c r="J161" s="148">
        <f>SUM(J162:J184)</f>
        <v>0</v>
      </c>
      <c r="K161" s="148"/>
      <c r="L161" s="148"/>
      <c r="M161" s="150">
        <f t="shared" si="7"/>
        <v>0</v>
      </c>
      <c r="N161" s="20"/>
    </row>
    <row r="162" spans="1:14" s="40" customFormat="1" ht="44.25" customHeight="1" hidden="1">
      <c r="A162" s="115"/>
      <c r="B162" s="115"/>
      <c r="C162" s="115"/>
      <c r="D162" s="110"/>
      <c r="E162" s="93" t="s">
        <v>74</v>
      </c>
      <c r="F162" s="149"/>
      <c r="G162" s="149"/>
      <c r="H162" s="149"/>
      <c r="I162" s="184"/>
      <c r="J162" s="149"/>
      <c r="K162" s="149"/>
      <c r="L162" s="149"/>
      <c r="M162" s="184">
        <f t="shared" si="7"/>
        <v>0</v>
      </c>
      <c r="N162" s="20"/>
    </row>
    <row r="163" spans="1:14" s="40" customFormat="1" ht="52.5" customHeight="1" hidden="1">
      <c r="A163" s="115"/>
      <c r="B163" s="115"/>
      <c r="C163" s="115"/>
      <c r="D163" s="110"/>
      <c r="E163" s="93" t="s">
        <v>140</v>
      </c>
      <c r="F163" s="149"/>
      <c r="G163" s="149"/>
      <c r="H163" s="149"/>
      <c r="I163" s="184"/>
      <c r="J163" s="149"/>
      <c r="K163" s="149"/>
      <c r="L163" s="149"/>
      <c r="M163" s="184">
        <f t="shared" si="7"/>
        <v>0</v>
      </c>
      <c r="N163" s="20"/>
    </row>
    <row r="164" spans="1:14" s="40" customFormat="1" ht="33" customHeight="1" hidden="1">
      <c r="A164" s="115"/>
      <c r="B164" s="115"/>
      <c r="C164" s="115"/>
      <c r="D164" s="110"/>
      <c r="E164" s="93" t="s">
        <v>80</v>
      </c>
      <c r="F164" s="149"/>
      <c r="G164" s="149"/>
      <c r="H164" s="149"/>
      <c r="I164" s="184"/>
      <c r="J164" s="149"/>
      <c r="K164" s="149"/>
      <c r="L164" s="149"/>
      <c r="M164" s="184">
        <v>63</v>
      </c>
      <c r="N164" s="20"/>
    </row>
    <row r="165" spans="1:14" s="40" customFormat="1" ht="64.5" customHeight="1" hidden="1">
      <c r="A165" s="115"/>
      <c r="B165" s="115"/>
      <c r="C165" s="115"/>
      <c r="D165" s="110"/>
      <c r="E165" s="93" t="s">
        <v>76</v>
      </c>
      <c r="F165" s="149"/>
      <c r="G165" s="149"/>
      <c r="H165" s="149"/>
      <c r="I165" s="184"/>
      <c r="J165" s="149"/>
      <c r="K165" s="149"/>
      <c r="L165" s="149"/>
      <c r="M165" s="184">
        <f aca="true" t="shared" si="8" ref="M165:M194">F165+J165</f>
        <v>0</v>
      </c>
      <c r="N165" s="20"/>
    </row>
    <row r="166" spans="1:14" s="40" customFormat="1" ht="45" customHeight="1" hidden="1">
      <c r="A166" s="115"/>
      <c r="B166" s="115"/>
      <c r="C166" s="115"/>
      <c r="D166" s="110"/>
      <c r="E166" s="93" t="s">
        <v>77</v>
      </c>
      <c r="F166" s="149"/>
      <c r="G166" s="149"/>
      <c r="H166" s="149"/>
      <c r="I166" s="184"/>
      <c r="J166" s="149"/>
      <c r="K166" s="149"/>
      <c r="L166" s="149"/>
      <c r="M166" s="184">
        <f t="shared" si="8"/>
        <v>0</v>
      </c>
      <c r="N166" s="20"/>
    </row>
    <row r="167" spans="1:14" s="40" customFormat="1" ht="51.75" customHeight="1" hidden="1">
      <c r="A167" s="115"/>
      <c r="B167" s="115"/>
      <c r="C167" s="115"/>
      <c r="D167" s="110"/>
      <c r="E167" s="93" t="s">
        <v>128</v>
      </c>
      <c r="F167" s="149"/>
      <c r="G167" s="149"/>
      <c r="H167" s="149"/>
      <c r="I167" s="184"/>
      <c r="J167" s="149"/>
      <c r="K167" s="149"/>
      <c r="L167" s="149"/>
      <c r="M167" s="184">
        <f t="shared" si="8"/>
        <v>0</v>
      </c>
      <c r="N167" s="20"/>
    </row>
    <row r="168" spans="1:14" s="40" customFormat="1" ht="51" customHeight="1" hidden="1">
      <c r="A168" s="115"/>
      <c r="B168" s="115"/>
      <c r="C168" s="115"/>
      <c r="D168" s="110"/>
      <c r="E168" s="93" t="s">
        <v>114</v>
      </c>
      <c r="F168" s="149"/>
      <c r="G168" s="149"/>
      <c r="H168" s="149"/>
      <c r="I168" s="184"/>
      <c r="J168" s="149"/>
      <c r="K168" s="149"/>
      <c r="L168" s="149"/>
      <c r="M168" s="184">
        <f t="shared" si="8"/>
        <v>0</v>
      </c>
      <c r="N168" s="20"/>
    </row>
    <row r="169" spans="1:14" s="40" customFormat="1" ht="81" customHeight="1" hidden="1">
      <c r="A169" s="115"/>
      <c r="B169" s="115"/>
      <c r="C169" s="115"/>
      <c r="D169" s="110"/>
      <c r="E169" s="93" t="s">
        <v>125</v>
      </c>
      <c r="F169" s="149"/>
      <c r="G169" s="149"/>
      <c r="H169" s="149"/>
      <c r="I169" s="184"/>
      <c r="J169" s="149"/>
      <c r="K169" s="149"/>
      <c r="L169" s="149"/>
      <c r="M169" s="184">
        <f t="shared" si="8"/>
        <v>0</v>
      </c>
      <c r="N169" s="20"/>
    </row>
    <row r="170" spans="1:14" s="40" customFormat="1" ht="45.75" customHeight="1" hidden="1">
      <c r="A170" s="115"/>
      <c r="B170" s="115"/>
      <c r="C170" s="115"/>
      <c r="D170" s="110"/>
      <c r="E170" s="93" t="s">
        <v>115</v>
      </c>
      <c r="F170" s="149"/>
      <c r="G170" s="149"/>
      <c r="H170" s="149"/>
      <c r="I170" s="184"/>
      <c r="J170" s="149"/>
      <c r="K170" s="149"/>
      <c r="L170" s="149"/>
      <c r="M170" s="184">
        <f t="shared" si="8"/>
        <v>0</v>
      </c>
      <c r="N170" s="20"/>
    </row>
    <row r="171" spans="1:14" s="40" customFormat="1" ht="69.75" customHeight="1" hidden="1">
      <c r="A171" s="115"/>
      <c r="B171" s="115"/>
      <c r="C171" s="115"/>
      <c r="D171" s="110"/>
      <c r="E171" s="93" t="s">
        <v>129</v>
      </c>
      <c r="F171" s="149"/>
      <c r="G171" s="149"/>
      <c r="H171" s="149"/>
      <c r="I171" s="184"/>
      <c r="J171" s="149"/>
      <c r="K171" s="149"/>
      <c r="L171" s="149"/>
      <c r="M171" s="184">
        <f t="shared" si="8"/>
        <v>0</v>
      </c>
      <c r="N171" s="20"/>
    </row>
    <row r="172" spans="1:14" s="40" customFormat="1" ht="37.5" customHeight="1" hidden="1">
      <c r="A172" s="115"/>
      <c r="B172" s="115"/>
      <c r="C172" s="115"/>
      <c r="D172" s="110"/>
      <c r="E172" s="93" t="s">
        <v>124</v>
      </c>
      <c r="F172" s="149"/>
      <c r="G172" s="149"/>
      <c r="H172" s="149"/>
      <c r="I172" s="184"/>
      <c r="J172" s="149"/>
      <c r="K172" s="149"/>
      <c r="L172" s="149"/>
      <c r="M172" s="184">
        <f t="shared" si="8"/>
        <v>0</v>
      </c>
      <c r="N172" s="20"/>
    </row>
    <row r="173" spans="1:14" s="40" customFormat="1" ht="40.5" customHeight="1" hidden="1">
      <c r="A173" s="115"/>
      <c r="B173" s="115"/>
      <c r="C173" s="115"/>
      <c r="D173" s="110"/>
      <c r="E173" s="93" t="s">
        <v>132</v>
      </c>
      <c r="F173" s="149"/>
      <c r="G173" s="149"/>
      <c r="H173" s="149"/>
      <c r="I173" s="184"/>
      <c r="J173" s="149"/>
      <c r="K173" s="149"/>
      <c r="L173" s="149"/>
      <c r="M173" s="184">
        <f t="shared" si="8"/>
        <v>0</v>
      </c>
      <c r="N173" s="20"/>
    </row>
    <row r="174" spans="1:14" s="40" customFormat="1" ht="39.75" customHeight="1" hidden="1">
      <c r="A174" s="115"/>
      <c r="B174" s="115"/>
      <c r="C174" s="115"/>
      <c r="D174" s="110"/>
      <c r="E174" s="93" t="s">
        <v>101</v>
      </c>
      <c r="F174" s="149"/>
      <c r="G174" s="149"/>
      <c r="H174" s="149"/>
      <c r="I174" s="184"/>
      <c r="J174" s="149"/>
      <c r="K174" s="149"/>
      <c r="L174" s="149"/>
      <c r="M174" s="184">
        <f t="shared" si="8"/>
        <v>0</v>
      </c>
      <c r="N174" s="20"/>
    </row>
    <row r="175" spans="1:14" s="40" customFormat="1" ht="39" customHeight="1" hidden="1">
      <c r="A175" s="115"/>
      <c r="B175" s="115"/>
      <c r="C175" s="115"/>
      <c r="D175" s="110"/>
      <c r="E175" s="93" t="s">
        <v>100</v>
      </c>
      <c r="F175" s="149"/>
      <c r="G175" s="149"/>
      <c r="H175" s="149"/>
      <c r="I175" s="184"/>
      <c r="J175" s="149"/>
      <c r="K175" s="149"/>
      <c r="L175" s="149"/>
      <c r="M175" s="184">
        <f t="shared" si="8"/>
        <v>0</v>
      </c>
      <c r="N175" s="20"/>
    </row>
    <row r="176" spans="1:14" s="40" customFormat="1" ht="61.5" customHeight="1" hidden="1">
      <c r="A176" s="115"/>
      <c r="B176" s="115"/>
      <c r="C176" s="115"/>
      <c r="D176" s="110"/>
      <c r="E176" s="93" t="s">
        <v>113</v>
      </c>
      <c r="F176" s="149"/>
      <c r="G176" s="149"/>
      <c r="H176" s="149"/>
      <c r="I176" s="184"/>
      <c r="J176" s="159"/>
      <c r="K176" s="159"/>
      <c r="L176" s="159"/>
      <c r="M176" s="184">
        <f t="shared" si="8"/>
        <v>0</v>
      </c>
      <c r="N176" s="20"/>
    </row>
    <row r="177" spans="1:14" s="40" customFormat="1" ht="51" customHeight="1" hidden="1">
      <c r="A177" s="115"/>
      <c r="B177" s="115"/>
      <c r="C177" s="115"/>
      <c r="D177" s="110"/>
      <c r="E177" s="93" t="s">
        <v>108</v>
      </c>
      <c r="F177" s="149"/>
      <c r="G177" s="149"/>
      <c r="H177" s="149"/>
      <c r="I177" s="184"/>
      <c r="J177" s="159"/>
      <c r="K177" s="159"/>
      <c r="L177" s="159"/>
      <c r="M177" s="184">
        <f t="shared" si="8"/>
        <v>0</v>
      </c>
      <c r="N177" s="20"/>
    </row>
    <row r="178" spans="1:14" s="40" customFormat="1" ht="54" customHeight="1" hidden="1">
      <c r="A178" s="115"/>
      <c r="B178" s="115"/>
      <c r="C178" s="115"/>
      <c r="D178" s="110"/>
      <c r="E178" s="93" t="s">
        <v>118</v>
      </c>
      <c r="F178" s="149"/>
      <c r="G178" s="149"/>
      <c r="H178" s="149"/>
      <c r="I178" s="184"/>
      <c r="J178" s="159"/>
      <c r="K178" s="159"/>
      <c r="L178" s="159"/>
      <c r="M178" s="184">
        <f t="shared" si="8"/>
        <v>0</v>
      </c>
      <c r="N178" s="20"/>
    </row>
    <row r="179" spans="1:14" s="40" customFormat="1" ht="57" customHeight="1" hidden="1">
      <c r="A179" s="115"/>
      <c r="B179" s="115"/>
      <c r="C179" s="115"/>
      <c r="D179" s="110"/>
      <c r="E179" s="93" t="s">
        <v>131</v>
      </c>
      <c r="F179" s="149"/>
      <c r="G179" s="149"/>
      <c r="H179" s="149"/>
      <c r="I179" s="184"/>
      <c r="J179" s="159"/>
      <c r="K179" s="159"/>
      <c r="L179" s="159"/>
      <c r="M179" s="184">
        <f t="shared" si="8"/>
        <v>0</v>
      </c>
      <c r="N179" s="20"/>
    </row>
    <row r="180" spans="1:14" s="40" customFormat="1" ht="54.75" customHeight="1" hidden="1">
      <c r="A180" s="115"/>
      <c r="B180" s="115"/>
      <c r="C180" s="115"/>
      <c r="D180" s="110"/>
      <c r="E180" s="93" t="s">
        <v>130</v>
      </c>
      <c r="F180" s="149"/>
      <c r="G180" s="149"/>
      <c r="H180" s="149"/>
      <c r="I180" s="184"/>
      <c r="J180" s="159"/>
      <c r="K180" s="159"/>
      <c r="L180" s="159"/>
      <c r="M180" s="184">
        <f t="shared" si="8"/>
        <v>0</v>
      </c>
      <c r="N180" s="20"/>
    </row>
    <row r="181" spans="1:14" s="40" customFormat="1" ht="32.25" customHeight="1" hidden="1">
      <c r="A181" s="115"/>
      <c r="B181" s="115"/>
      <c r="C181" s="115"/>
      <c r="D181" s="110"/>
      <c r="E181" s="93" t="s">
        <v>109</v>
      </c>
      <c r="F181" s="149"/>
      <c r="G181" s="149"/>
      <c r="H181" s="149"/>
      <c r="I181" s="184"/>
      <c r="J181" s="159"/>
      <c r="K181" s="159"/>
      <c r="L181" s="159"/>
      <c r="M181" s="184">
        <f t="shared" si="8"/>
        <v>0</v>
      </c>
      <c r="N181" s="20"/>
    </row>
    <row r="182" spans="1:14" s="40" customFormat="1" ht="45" customHeight="1" hidden="1">
      <c r="A182" s="115"/>
      <c r="B182" s="115"/>
      <c r="C182" s="115"/>
      <c r="D182" s="110"/>
      <c r="E182" s="93" t="s">
        <v>87</v>
      </c>
      <c r="F182" s="149"/>
      <c r="G182" s="149"/>
      <c r="H182" s="149"/>
      <c r="I182" s="184"/>
      <c r="J182" s="159"/>
      <c r="K182" s="159"/>
      <c r="L182" s="159"/>
      <c r="M182" s="184">
        <f t="shared" si="8"/>
        <v>0</v>
      </c>
      <c r="N182" s="20"/>
    </row>
    <row r="183" spans="1:14" s="40" customFormat="1" ht="42.75" customHeight="1" hidden="1">
      <c r="A183" s="115"/>
      <c r="B183" s="115"/>
      <c r="C183" s="115"/>
      <c r="D183" s="110"/>
      <c r="E183" s="93" t="s">
        <v>95</v>
      </c>
      <c r="F183" s="149"/>
      <c r="G183" s="149"/>
      <c r="H183" s="149"/>
      <c r="I183" s="184"/>
      <c r="J183" s="159">
        <f>350-350</f>
        <v>0</v>
      </c>
      <c r="K183" s="159"/>
      <c r="L183" s="159"/>
      <c r="M183" s="184">
        <f t="shared" si="8"/>
        <v>0</v>
      </c>
      <c r="N183" s="20"/>
    </row>
    <row r="184" spans="1:14" s="40" customFormat="1" ht="61.5" customHeight="1" hidden="1">
      <c r="A184" s="102" t="s">
        <v>181</v>
      </c>
      <c r="B184" s="102" t="s">
        <v>177</v>
      </c>
      <c r="C184" s="102" t="s">
        <v>9</v>
      </c>
      <c r="D184" s="110" t="s">
        <v>176</v>
      </c>
      <c r="E184" s="93" t="s">
        <v>104</v>
      </c>
      <c r="F184" s="149"/>
      <c r="G184" s="149"/>
      <c r="H184" s="149"/>
      <c r="I184" s="184"/>
      <c r="J184" s="159"/>
      <c r="K184" s="159"/>
      <c r="L184" s="159"/>
      <c r="M184" s="184">
        <f t="shared" si="8"/>
        <v>0</v>
      </c>
      <c r="N184" s="20"/>
    </row>
    <row r="185" spans="1:14" s="40" customFormat="1" ht="66.75" customHeight="1">
      <c r="A185" s="102" t="s">
        <v>190</v>
      </c>
      <c r="B185" s="102" t="s">
        <v>192</v>
      </c>
      <c r="C185" s="102" t="s">
        <v>56</v>
      </c>
      <c r="D185" s="110" t="s">
        <v>191</v>
      </c>
      <c r="E185" s="93" t="s">
        <v>193</v>
      </c>
      <c r="F185" s="151">
        <f>SUM(F186:F190)</f>
        <v>1185.3</v>
      </c>
      <c r="G185" s="151">
        <f aca="true" t="shared" si="9" ref="G185:L185">SUM(G186:G190)</f>
        <v>1185.3</v>
      </c>
      <c r="H185" s="151">
        <f t="shared" si="9"/>
        <v>837.5999999999999</v>
      </c>
      <c r="I185" s="151"/>
      <c r="J185" s="151">
        <f t="shared" si="9"/>
        <v>215</v>
      </c>
      <c r="K185" s="151">
        <f t="shared" si="9"/>
        <v>215</v>
      </c>
      <c r="L185" s="151">
        <f t="shared" si="9"/>
        <v>81.3</v>
      </c>
      <c r="M185" s="185"/>
      <c r="N185" s="20"/>
    </row>
    <row r="186" spans="1:14" s="40" customFormat="1" ht="73.5" customHeight="1">
      <c r="A186" s="102"/>
      <c r="B186" s="102"/>
      <c r="C186" s="102"/>
      <c r="D186" s="142" t="s">
        <v>45</v>
      </c>
      <c r="E186" s="93" t="s">
        <v>351</v>
      </c>
      <c r="F186" s="151">
        <v>305</v>
      </c>
      <c r="G186" s="151">
        <f>92+213</f>
        <v>305</v>
      </c>
      <c r="H186" s="151">
        <v>287.4</v>
      </c>
      <c r="I186" s="185"/>
      <c r="J186" s="160"/>
      <c r="K186" s="160"/>
      <c r="L186" s="160"/>
      <c r="M186" s="185"/>
      <c r="N186" s="20"/>
    </row>
    <row r="187" spans="1:14" s="40" customFormat="1" ht="51" customHeight="1">
      <c r="A187" s="102"/>
      <c r="B187" s="102"/>
      <c r="C187" s="102"/>
      <c r="D187" s="142"/>
      <c r="E187" s="93" t="s">
        <v>477</v>
      </c>
      <c r="F187" s="151">
        <v>38.8</v>
      </c>
      <c r="G187" s="151">
        <v>38.8</v>
      </c>
      <c r="H187" s="151">
        <v>38.7</v>
      </c>
      <c r="I187" s="185"/>
      <c r="J187" s="160"/>
      <c r="K187" s="160"/>
      <c r="L187" s="160"/>
      <c r="M187" s="185"/>
      <c r="N187" s="20"/>
    </row>
    <row r="188" spans="1:14" s="40" customFormat="1" ht="85.5" customHeight="1">
      <c r="A188" s="102"/>
      <c r="B188" s="102"/>
      <c r="C188" s="102"/>
      <c r="D188" s="110"/>
      <c r="E188" s="93" t="s">
        <v>345</v>
      </c>
      <c r="F188" s="151">
        <v>681.5</v>
      </c>
      <c r="G188" s="151">
        <v>681.5</v>
      </c>
      <c r="H188" s="151">
        <v>455</v>
      </c>
      <c r="I188" s="185"/>
      <c r="J188" s="160"/>
      <c r="K188" s="160"/>
      <c r="L188" s="160"/>
      <c r="M188" s="185"/>
      <c r="N188" s="20"/>
    </row>
    <row r="189" spans="1:14" s="40" customFormat="1" ht="85.5" customHeight="1">
      <c r="A189" s="102"/>
      <c r="B189" s="102"/>
      <c r="C189" s="102"/>
      <c r="D189" s="110"/>
      <c r="E189" s="93" t="s">
        <v>478</v>
      </c>
      <c r="F189" s="151">
        <v>160</v>
      </c>
      <c r="G189" s="151">
        <v>160</v>
      </c>
      <c r="H189" s="151">
        <v>56.5</v>
      </c>
      <c r="I189" s="185"/>
      <c r="J189" s="160"/>
      <c r="K189" s="160"/>
      <c r="L189" s="160"/>
      <c r="M189" s="185"/>
      <c r="N189" s="20"/>
    </row>
    <row r="190" spans="1:14" s="40" customFormat="1" ht="59.25" customHeight="1">
      <c r="A190" s="102"/>
      <c r="B190" s="102"/>
      <c r="C190" s="102"/>
      <c r="D190" s="110"/>
      <c r="E190" s="93" t="s">
        <v>445</v>
      </c>
      <c r="F190" s="151"/>
      <c r="G190" s="151"/>
      <c r="H190" s="151"/>
      <c r="I190" s="185"/>
      <c r="J190" s="160">
        <v>215</v>
      </c>
      <c r="K190" s="160">
        <v>215</v>
      </c>
      <c r="L190" s="160">
        <v>81.3</v>
      </c>
      <c r="M190" s="185"/>
      <c r="N190" s="20"/>
    </row>
    <row r="191" spans="1:14" s="40" customFormat="1" ht="74.25" customHeight="1">
      <c r="A191" s="102" t="s">
        <v>194</v>
      </c>
      <c r="B191" s="102" t="s">
        <v>195</v>
      </c>
      <c r="C191" s="102" t="s">
        <v>56</v>
      </c>
      <c r="D191" s="110" t="s">
        <v>196</v>
      </c>
      <c r="E191" s="93" t="s">
        <v>436</v>
      </c>
      <c r="F191" s="151"/>
      <c r="G191" s="151"/>
      <c r="H191" s="151"/>
      <c r="I191" s="185"/>
      <c r="J191" s="160">
        <v>2848</v>
      </c>
      <c r="K191" s="160">
        <v>2848</v>
      </c>
      <c r="L191" s="160">
        <v>2837.2</v>
      </c>
      <c r="M191" s="185"/>
      <c r="N191" s="20"/>
    </row>
    <row r="192" spans="1:14" s="40" customFormat="1" ht="42.75" customHeight="1">
      <c r="A192" s="102" t="s">
        <v>197</v>
      </c>
      <c r="B192" s="102" t="s">
        <v>198</v>
      </c>
      <c r="C192" s="102" t="s">
        <v>56</v>
      </c>
      <c r="D192" s="110" t="s">
        <v>199</v>
      </c>
      <c r="E192" s="93"/>
      <c r="F192" s="151">
        <f>F193+F196+F209+F210+F211+F212+F213</f>
        <v>16990.1</v>
      </c>
      <c r="G192" s="151">
        <f aca="true" t="shared" si="10" ref="G192:L192">G193+G196+G209+G210+G211+G212+G213</f>
        <v>14662.400000000001</v>
      </c>
      <c r="H192" s="151">
        <f t="shared" si="10"/>
        <v>13025.699999999999</v>
      </c>
      <c r="I192" s="151"/>
      <c r="J192" s="151">
        <f t="shared" si="10"/>
        <v>982.4</v>
      </c>
      <c r="K192" s="151">
        <f t="shared" si="10"/>
        <v>982.4</v>
      </c>
      <c r="L192" s="151">
        <f t="shared" si="10"/>
        <v>485.40000000000003</v>
      </c>
      <c r="M192" s="185"/>
      <c r="N192" s="20"/>
    </row>
    <row r="193" spans="1:14" s="40" customFormat="1" ht="114.75" customHeight="1">
      <c r="A193" s="102"/>
      <c r="B193" s="102"/>
      <c r="C193" s="102"/>
      <c r="D193" s="142" t="s">
        <v>45</v>
      </c>
      <c r="E193" s="93" t="s">
        <v>414</v>
      </c>
      <c r="F193" s="151">
        <v>15412.4</v>
      </c>
      <c r="G193" s="151">
        <v>13091.7</v>
      </c>
      <c r="H193" s="151">
        <v>11991.3</v>
      </c>
      <c r="I193" s="185"/>
      <c r="J193" s="160">
        <v>0</v>
      </c>
      <c r="K193" s="160"/>
      <c r="L193" s="160"/>
      <c r="M193" s="185"/>
      <c r="N193" s="20"/>
    </row>
    <row r="194" spans="1:14" s="40" customFormat="1" ht="37.5" customHeight="1" hidden="1">
      <c r="A194" s="102"/>
      <c r="B194" s="102"/>
      <c r="C194" s="102"/>
      <c r="D194" s="142"/>
      <c r="E194" s="93"/>
      <c r="F194" s="151"/>
      <c r="G194" s="151"/>
      <c r="H194" s="151"/>
      <c r="I194" s="185"/>
      <c r="J194" s="160">
        <v>0</v>
      </c>
      <c r="K194" s="160"/>
      <c r="L194" s="160"/>
      <c r="M194" s="185">
        <f t="shared" si="8"/>
        <v>0</v>
      </c>
      <c r="N194" s="20"/>
    </row>
    <row r="195" spans="1:14" s="40" customFormat="1" ht="49.5" customHeight="1">
      <c r="A195" s="102"/>
      <c r="B195" s="102"/>
      <c r="C195" s="102"/>
      <c r="D195" s="142"/>
      <c r="E195" s="93" t="s">
        <v>355</v>
      </c>
      <c r="F195" s="151">
        <v>1971</v>
      </c>
      <c r="G195" s="151">
        <v>1493</v>
      </c>
      <c r="H195" s="151">
        <v>1444.5</v>
      </c>
      <c r="I195" s="185"/>
      <c r="J195" s="160"/>
      <c r="K195" s="160"/>
      <c r="L195" s="160"/>
      <c r="M195" s="185"/>
      <c r="N195" s="20"/>
    </row>
    <row r="196" spans="1:14" s="40" customFormat="1" ht="37.5" customHeight="1">
      <c r="A196" s="102"/>
      <c r="B196" s="102"/>
      <c r="C196" s="102"/>
      <c r="D196" s="142"/>
      <c r="E196" s="93" t="s">
        <v>346</v>
      </c>
      <c r="F196" s="151">
        <f>SUM(F197:F208)</f>
        <v>1414.6</v>
      </c>
      <c r="G196" s="151">
        <v>1407.6</v>
      </c>
      <c r="H196" s="151">
        <f>SUM(H197:H208)</f>
        <v>1019.5</v>
      </c>
      <c r="I196" s="185"/>
      <c r="J196" s="160"/>
      <c r="K196" s="160"/>
      <c r="L196" s="160"/>
      <c r="M196" s="185"/>
      <c r="N196" s="20"/>
    </row>
    <row r="197" spans="1:14" s="40" customFormat="1" ht="78" customHeight="1">
      <c r="A197" s="102"/>
      <c r="B197" s="102"/>
      <c r="C197" s="102"/>
      <c r="D197" s="142"/>
      <c r="E197" s="93" t="s">
        <v>350</v>
      </c>
      <c r="F197" s="151">
        <v>300</v>
      </c>
      <c r="G197" s="151"/>
      <c r="H197" s="151">
        <v>0</v>
      </c>
      <c r="I197" s="185"/>
      <c r="J197" s="160"/>
      <c r="K197" s="160"/>
      <c r="L197" s="160"/>
      <c r="M197" s="185"/>
      <c r="N197" s="20"/>
    </row>
    <row r="198" spans="1:14" s="40" customFormat="1" ht="63" customHeight="1">
      <c r="A198" s="102"/>
      <c r="B198" s="102"/>
      <c r="C198" s="102"/>
      <c r="D198" s="142"/>
      <c r="E198" s="93" t="s">
        <v>479</v>
      </c>
      <c r="F198" s="151">
        <v>27</v>
      </c>
      <c r="G198" s="151"/>
      <c r="H198" s="151">
        <v>16.8</v>
      </c>
      <c r="I198" s="185"/>
      <c r="J198" s="160"/>
      <c r="K198" s="160"/>
      <c r="L198" s="160"/>
      <c r="M198" s="185"/>
      <c r="N198" s="20"/>
    </row>
    <row r="199" spans="1:14" s="40" customFormat="1" ht="64.5" customHeight="1">
      <c r="A199" s="102"/>
      <c r="B199" s="102"/>
      <c r="C199" s="102"/>
      <c r="D199" s="142"/>
      <c r="E199" s="93" t="s">
        <v>347</v>
      </c>
      <c r="F199" s="151">
        <v>60</v>
      </c>
      <c r="G199" s="151"/>
      <c r="H199" s="151">
        <v>59.5</v>
      </c>
      <c r="I199" s="185"/>
      <c r="J199" s="160">
        <v>0</v>
      </c>
      <c r="K199" s="160"/>
      <c r="L199" s="160"/>
      <c r="M199" s="185"/>
      <c r="N199" s="20"/>
    </row>
    <row r="200" spans="1:14" s="40" customFormat="1" ht="72" customHeight="1">
      <c r="A200" s="102"/>
      <c r="B200" s="102"/>
      <c r="C200" s="102"/>
      <c r="D200" s="142"/>
      <c r="E200" s="93" t="s">
        <v>480</v>
      </c>
      <c r="F200" s="151">
        <v>6.4</v>
      </c>
      <c r="G200" s="151"/>
      <c r="H200" s="151">
        <v>6.2</v>
      </c>
      <c r="I200" s="185"/>
      <c r="J200" s="160"/>
      <c r="K200" s="160"/>
      <c r="L200" s="160"/>
      <c r="M200" s="185"/>
      <c r="N200" s="20"/>
    </row>
    <row r="201" spans="1:14" s="40" customFormat="1" ht="71.25" customHeight="1">
      <c r="A201" s="102"/>
      <c r="B201" s="102"/>
      <c r="C201" s="102"/>
      <c r="D201" s="142"/>
      <c r="E201" s="93" t="s">
        <v>481</v>
      </c>
      <c r="F201" s="151">
        <f>340.2-5</f>
        <v>335.2</v>
      </c>
      <c r="G201" s="151"/>
      <c r="H201" s="151">
        <v>325</v>
      </c>
      <c r="I201" s="185"/>
      <c r="J201" s="160"/>
      <c r="K201" s="160"/>
      <c r="L201" s="160"/>
      <c r="M201" s="185"/>
      <c r="N201" s="20"/>
    </row>
    <row r="202" spans="1:14" s="40" customFormat="1" ht="71.25" customHeight="1">
      <c r="A202" s="102"/>
      <c r="B202" s="102"/>
      <c r="C202" s="102"/>
      <c r="D202" s="142"/>
      <c r="E202" s="93" t="s">
        <v>482</v>
      </c>
      <c r="F202" s="151">
        <v>127</v>
      </c>
      <c r="G202" s="151"/>
      <c r="H202" s="151">
        <v>75.8</v>
      </c>
      <c r="I202" s="185"/>
      <c r="J202" s="160"/>
      <c r="K202" s="160"/>
      <c r="L202" s="160"/>
      <c r="M202" s="185"/>
      <c r="N202" s="20"/>
    </row>
    <row r="203" spans="1:14" s="40" customFormat="1" ht="52.5" customHeight="1">
      <c r="A203" s="102"/>
      <c r="B203" s="102"/>
      <c r="C203" s="102"/>
      <c r="D203" s="142"/>
      <c r="E203" s="93" t="s">
        <v>483</v>
      </c>
      <c r="F203" s="151">
        <v>33</v>
      </c>
      <c r="G203" s="151"/>
      <c r="H203" s="151">
        <v>21.2</v>
      </c>
      <c r="I203" s="185"/>
      <c r="J203" s="160"/>
      <c r="K203" s="160"/>
      <c r="L203" s="160"/>
      <c r="M203" s="185"/>
      <c r="N203" s="20"/>
    </row>
    <row r="204" spans="1:14" s="40" customFormat="1" ht="71.25" customHeight="1">
      <c r="A204" s="102"/>
      <c r="B204" s="102"/>
      <c r="C204" s="102"/>
      <c r="D204" s="142"/>
      <c r="E204" s="93" t="s">
        <v>484</v>
      </c>
      <c r="F204" s="151">
        <v>85</v>
      </c>
      <c r="G204" s="151"/>
      <c r="H204" s="151">
        <v>84.9</v>
      </c>
      <c r="I204" s="185"/>
      <c r="J204" s="160"/>
      <c r="K204" s="160"/>
      <c r="L204" s="160"/>
      <c r="M204" s="185"/>
      <c r="N204" s="20"/>
    </row>
    <row r="205" spans="1:14" s="40" customFormat="1" ht="71.25" customHeight="1">
      <c r="A205" s="102"/>
      <c r="B205" s="102"/>
      <c r="C205" s="102"/>
      <c r="D205" s="142"/>
      <c r="E205" s="93" t="s">
        <v>485</v>
      </c>
      <c r="F205" s="151">
        <v>225</v>
      </c>
      <c r="G205" s="151"/>
      <c r="H205" s="151">
        <v>218.6</v>
      </c>
      <c r="I205" s="185"/>
      <c r="J205" s="160"/>
      <c r="K205" s="160"/>
      <c r="L205" s="160"/>
      <c r="M205" s="185"/>
      <c r="N205" s="20"/>
    </row>
    <row r="206" spans="1:14" s="40" customFormat="1" ht="45" customHeight="1">
      <c r="A206" s="102"/>
      <c r="B206" s="102"/>
      <c r="C206" s="102"/>
      <c r="D206" s="142"/>
      <c r="E206" s="93" t="s">
        <v>486</v>
      </c>
      <c r="F206" s="151">
        <v>7.5</v>
      </c>
      <c r="G206" s="151"/>
      <c r="H206" s="151">
        <v>6</v>
      </c>
      <c r="I206" s="185"/>
      <c r="J206" s="160"/>
      <c r="K206" s="160"/>
      <c r="L206" s="160"/>
      <c r="M206" s="185"/>
      <c r="N206" s="20"/>
    </row>
    <row r="207" spans="1:14" s="40" customFormat="1" ht="92.25" customHeight="1">
      <c r="A207" s="102"/>
      <c r="B207" s="102"/>
      <c r="C207" s="102"/>
      <c r="D207" s="110"/>
      <c r="E207" s="93" t="s">
        <v>348</v>
      </c>
      <c r="F207" s="151">
        <v>198.5</v>
      </c>
      <c r="G207" s="151"/>
      <c r="H207" s="151">
        <v>195.5</v>
      </c>
      <c r="I207" s="185"/>
      <c r="J207" s="160">
        <v>0</v>
      </c>
      <c r="K207" s="160"/>
      <c r="L207" s="160"/>
      <c r="M207" s="185"/>
      <c r="N207" s="20"/>
    </row>
    <row r="208" spans="1:14" s="40" customFormat="1" ht="78.75" customHeight="1">
      <c r="A208" s="102"/>
      <c r="B208" s="102"/>
      <c r="C208" s="102"/>
      <c r="D208" s="110"/>
      <c r="E208" s="93" t="s">
        <v>349</v>
      </c>
      <c r="F208" s="151">
        <v>10</v>
      </c>
      <c r="G208" s="151"/>
      <c r="H208" s="151">
        <v>10</v>
      </c>
      <c r="I208" s="185"/>
      <c r="J208" s="160">
        <v>0</v>
      </c>
      <c r="K208" s="160"/>
      <c r="L208" s="160"/>
      <c r="M208" s="185"/>
      <c r="N208" s="20"/>
    </row>
    <row r="209" spans="1:14" s="40" customFormat="1" ht="60" customHeight="1">
      <c r="A209" s="102"/>
      <c r="B209" s="102"/>
      <c r="C209" s="102"/>
      <c r="D209" s="110"/>
      <c r="E209" s="93" t="s">
        <v>435</v>
      </c>
      <c r="F209" s="151">
        <v>13.1</v>
      </c>
      <c r="G209" s="151">
        <f>F209</f>
        <v>13.1</v>
      </c>
      <c r="H209" s="151">
        <v>13.1</v>
      </c>
      <c r="I209" s="185"/>
      <c r="J209" s="160"/>
      <c r="K209" s="160"/>
      <c r="L209" s="160"/>
      <c r="M209" s="185"/>
      <c r="N209" s="20"/>
    </row>
    <row r="210" spans="1:14" s="40" customFormat="1" ht="33.75" customHeight="1">
      <c r="A210" s="102"/>
      <c r="B210" s="102"/>
      <c r="C210" s="102"/>
      <c r="D210" s="110"/>
      <c r="E210" s="93" t="s">
        <v>487</v>
      </c>
      <c r="F210" s="151">
        <v>150</v>
      </c>
      <c r="G210" s="151">
        <v>150</v>
      </c>
      <c r="H210" s="151">
        <v>1.8</v>
      </c>
      <c r="I210" s="185"/>
      <c r="J210" s="160"/>
      <c r="K210" s="160"/>
      <c r="L210" s="160"/>
      <c r="M210" s="185"/>
      <c r="N210" s="20"/>
    </row>
    <row r="211" spans="1:14" s="40" customFormat="1" ht="47.25" customHeight="1">
      <c r="A211" s="102"/>
      <c r="B211" s="102"/>
      <c r="C211" s="102"/>
      <c r="D211" s="110"/>
      <c r="E211" s="93" t="s">
        <v>373</v>
      </c>
      <c r="F211" s="151">
        <v>0</v>
      </c>
      <c r="G211" s="151"/>
      <c r="H211" s="151"/>
      <c r="I211" s="185"/>
      <c r="J211" s="160">
        <v>270.6</v>
      </c>
      <c r="K211" s="160">
        <v>270.6</v>
      </c>
      <c r="L211" s="160">
        <v>270.5</v>
      </c>
      <c r="M211" s="185"/>
      <c r="N211" s="20"/>
    </row>
    <row r="212" spans="1:14" s="40" customFormat="1" ht="135.75" customHeight="1">
      <c r="A212" s="102"/>
      <c r="B212" s="102"/>
      <c r="C212" s="102"/>
      <c r="D212" s="110"/>
      <c r="E212" s="93" t="s">
        <v>449</v>
      </c>
      <c r="F212" s="151"/>
      <c r="G212" s="151"/>
      <c r="H212" s="151"/>
      <c r="I212" s="185"/>
      <c r="J212" s="160">
        <v>600</v>
      </c>
      <c r="K212" s="160">
        <v>600</v>
      </c>
      <c r="L212" s="160">
        <v>103.1</v>
      </c>
      <c r="M212" s="185"/>
      <c r="N212" s="20"/>
    </row>
    <row r="213" spans="1:14" s="40" customFormat="1" ht="34.5" customHeight="1">
      <c r="A213" s="102"/>
      <c r="B213" s="102"/>
      <c r="C213" s="102"/>
      <c r="D213" s="110"/>
      <c r="E213" s="93" t="s">
        <v>420</v>
      </c>
      <c r="F213" s="151"/>
      <c r="G213" s="151"/>
      <c r="H213" s="151"/>
      <c r="I213" s="185"/>
      <c r="J213" s="160">
        <v>111.8</v>
      </c>
      <c r="K213" s="160">
        <v>111.8</v>
      </c>
      <c r="L213" s="160">
        <v>111.8</v>
      </c>
      <c r="M213" s="185"/>
      <c r="N213" s="20"/>
    </row>
    <row r="214" spans="1:14" s="40" customFormat="1" ht="69.75" customHeight="1">
      <c r="A214" s="102" t="s">
        <v>200</v>
      </c>
      <c r="B214" s="102" t="s">
        <v>450</v>
      </c>
      <c r="C214" s="102" t="s">
        <v>451</v>
      </c>
      <c r="D214" s="110" t="s">
        <v>188</v>
      </c>
      <c r="E214" s="93" t="s">
        <v>490</v>
      </c>
      <c r="F214" s="151">
        <f>SUM(F215:F216)</f>
        <v>288</v>
      </c>
      <c r="G214" s="151">
        <f>SUM(G215:G216)</f>
        <v>288</v>
      </c>
      <c r="H214" s="151">
        <f>SUM(H215:H216)</f>
        <v>59.7</v>
      </c>
      <c r="I214" s="186"/>
      <c r="J214" s="161"/>
      <c r="K214" s="161"/>
      <c r="L214" s="161"/>
      <c r="M214" s="186"/>
      <c r="N214" s="20"/>
    </row>
    <row r="215" spans="1:14" s="40" customFormat="1" ht="59.25" customHeight="1">
      <c r="A215" s="102"/>
      <c r="B215" s="102"/>
      <c r="C215" s="102"/>
      <c r="D215" s="110"/>
      <c r="E215" s="93" t="s">
        <v>488</v>
      </c>
      <c r="F215" s="151">
        <v>199</v>
      </c>
      <c r="G215" s="151">
        <v>199</v>
      </c>
      <c r="H215" s="151">
        <v>59.7</v>
      </c>
      <c r="I215" s="186"/>
      <c r="J215" s="161"/>
      <c r="K215" s="161"/>
      <c r="L215" s="161"/>
      <c r="M215" s="186"/>
      <c r="N215" s="20"/>
    </row>
    <row r="216" spans="1:14" s="40" customFormat="1" ht="69.75" customHeight="1">
      <c r="A216" s="102"/>
      <c r="B216" s="102"/>
      <c r="C216" s="102"/>
      <c r="D216" s="110"/>
      <c r="E216" s="93" t="s">
        <v>489</v>
      </c>
      <c r="F216" s="151">
        <v>89</v>
      </c>
      <c r="G216" s="151">
        <v>89</v>
      </c>
      <c r="H216" s="151">
        <v>0</v>
      </c>
      <c r="I216" s="186"/>
      <c r="J216" s="161"/>
      <c r="K216" s="161"/>
      <c r="L216" s="161"/>
      <c r="M216" s="186"/>
      <c r="N216" s="20"/>
    </row>
    <row r="217" spans="1:14" s="40" customFormat="1" ht="122.25" customHeight="1">
      <c r="A217" s="115">
        <v>1217693</v>
      </c>
      <c r="B217" s="115">
        <v>7693</v>
      </c>
      <c r="C217" s="109" t="s">
        <v>451</v>
      </c>
      <c r="D217" s="110" t="s">
        <v>176</v>
      </c>
      <c r="E217" s="93" t="s">
        <v>189</v>
      </c>
      <c r="F217" s="151">
        <f>F218+F219</f>
        <v>9394.2</v>
      </c>
      <c r="G217" s="151">
        <f>G218+G219</f>
        <v>8575</v>
      </c>
      <c r="H217" s="151">
        <f>H218+H219</f>
        <v>7858.200000000001</v>
      </c>
      <c r="I217" s="185"/>
      <c r="J217" s="160">
        <v>0</v>
      </c>
      <c r="K217" s="160"/>
      <c r="L217" s="160"/>
      <c r="M217" s="185"/>
      <c r="N217" s="20"/>
    </row>
    <row r="218" spans="1:14" s="40" customFormat="1" ht="97.5" customHeight="1">
      <c r="A218" s="93"/>
      <c r="B218" s="93"/>
      <c r="C218" s="93"/>
      <c r="D218" s="143"/>
      <c r="E218" s="93" t="s">
        <v>491</v>
      </c>
      <c r="F218" s="151">
        <v>6231.2</v>
      </c>
      <c r="G218" s="151">
        <v>5412</v>
      </c>
      <c r="H218" s="151">
        <v>5411.6</v>
      </c>
      <c r="I218" s="185"/>
      <c r="J218" s="160">
        <v>0</v>
      </c>
      <c r="K218" s="160"/>
      <c r="L218" s="160"/>
      <c r="M218" s="185"/>
      <c r="N218" s="20"/>
    </row>
    <row r="219" spans="1:14" s="40" customFormat="1" ht="211.5" customHeight="1">
      <c r="A219" s="222"/>
      <c r="B219" s="222"/>
      <c r="C219" s="222"/>
      <c r="D219" s="224"/>
      <c r="E219" s="220" t="s">
        <v>492</v>
      </c>
      <c r="F219" s="216">
        <v>3163</v>
      </c>
      <c r="G219" s="216">
        <v>3163</v>
      </c>
      <c r="H219" s="216">
        <v>2446.6</v>
      </c>
      <c r="I219" s="214"/>
      <c r="J219" s="218">
        <v>0</v>
      </c>
      <c r="K219" s="218"/>
      <c r="L219" s="218"/>
      <c r="M219" s="214"/>
      <c r="N219" s="20"/>
    </row>
    <row r="220" spans="1:14" s="40" customFormat="1" ht="409.5" customHeight="1">
      <c r="A220" s="223"/>
      <c r="B220" s="223"/>
      <c r="C220" s="223"/>
      <c r="D220" s="225"/>
      <c r="E220" s="221"/>
      <c r="F220" s="217"/>
      <c r="G220" s="217"/>
      <c r="H220" s="217"/>
      <c r="I220" s="215"/>
      <c r="J220" s="219"/>
      <c r="K220" s="219"/>
      <c r="L220" s="219"/>
      <c r="M220" s="215"/>
      <c r="N220" s="20"/>
    </row>
    <row r="221" spans="1:14" s="40" customFormat="1" ht="43.5" customHeight="1">
      <c r="A221" s="115">
        <v>1218340</v>
      </c>
      <c r="B221" s="115">
        <v>8340</v>
      </c>
      <c r="C221" s="115">
        <v>540</v>
      </c>
      <c r="D221" s="110" t="s">
        <v>183</v>
      </c>
      <c r="E221" s="93" t="s">
        <v>336</v>
      </c>
      <c r="F221" s="151">
        <v>0</v>
      </c>
      <c r="G221" s="151"/>
      <c r="H221" s="151"/>
      <c r="I221" s="185"/>
      <c r="J221" s="160">
        <v>4.5</v>
      </c>
      <c r="K221" s="160">
        <v>4.5</v>
      </c>
      <c r="L221" s="160">
        <v>0</v>
      </c>
      <c r="M221" s="185">
        <f>L221/J221*100</f>
        <v>0</v>
      </c>
      <c r="N221" s="20"/>
    </row>
    <row r="222" spans="1:14" s="40" customFormat="1" ht="63" customHeight="1">
      <c r="A222" s="6"/>
      <c r="B222" s="6"/>
      <c r="C222" s="6"/>
      <c r="D222" s="6"/>
      <c r="E222" s="99" t="s">
        <v>434</v>
      </c>
      <c r="F222" s="152">
        <f>F223+F224</f>
        <v>57.7</v>
      </c>
      <c r="G222" s="152">
        <v>57.7</v>
      </c>
      <c r="H222" s="152">
        <f>H223+H224</f>
        <v>7</v>
      </c>
      <c r="I222" s="186">
        <f>H222/F222*100</f>
        <v>12.131715771230501</v>
      </c>
      <c r="J222" s="161"/>
      <c r="K222" s="161"/>
      <c r="L222" s="161"/>
      <c r="M222" s="186"/>
      <c r="N222" s="20"/>
    </row>
    <row r="223" spans="1:14" s="40" customFormat="1" ht="95.25" customHeight="1">
      <c r="A223" s="102" t="s">
        <v>190</v>
      </c>
      <c r="B223" s="102" t="s">
        <v>192</v>
      </c>
      <c r="C223" s="102" t="s">
        <v>56</v>
      </c>
      <c r="D223" s="110" t="s">
        <v>191</v>
      </c>
      <c r="E223" s="99" t="s">
        <v>433</v>
      </c>
      <c r="F223" s="151">
        <v>45.1</v>
      </c>
      <c r="G223" s="151">
        <v>44.5</v>
      </c>
      <c r="H223" s="151">
        <v>0</v>
      </c>
      <c r="I223" s="186"/>
      <c r="J223" s="161"/>
      <c r="K223" s="161"/>
      <c r="L223" s="161"/>
      <c r="M223" s="186"/>
      <c r="N223" s="20"/>
    </row>
    <row r="224" spans="1:14" s="40" customFormat="1" ht="87.75" customHeight="1">
      <c r="A224" s="102" t="s">
        <v>200</v>
      </c>
      <c r="B224" s="102" t="s">
        <v>187</v>
      </c>
      <c r="C224" s="102" t="s">
        <v>9</v>
      </c>
      <c r="D224" s="110" t="s">
        <v>188</v>
      </c>
      <c r="E224" s="99" t="s">
        <v>432</v>
      </c>
      <c r="F224" s="151">
        <v>12.6</v>
      </c>
      <c r="G224" s="151">
        <v>12.6</v>
      </c>
      <c r="H224" s="151">
        <v>7</v>
      </c>
      <c r="I224" s="186"/>
      <c r="J224" s="161"/>
      <c r="K224" s="161"/>
      <c r="L224" s="161"/>
      <c r="M224" s="186"/>
      <c r="N224" s="20"/>
    </row>
    <row r="225" spans="6:14" s="40" customFormat="1" ht="84.75" customHeight="1" hidden="1">
      <c r="F225" s="152"/>
      <c r="G225" s="152"/>
      <c r="H225" s="152"/>
      <c r="I225" s="186"/>
      <c r="J225" s="161"/>
      <c r="K225" s="161"/>
      <c r="L225" s="161"/>
      <c r="M225" s="186"/>
      <c r="N225" s="20"/>
    </row>
    <row r="226" spans="1:14" s="40" customFormat="1" ht="101.25" customHeight="1">
      <c r="A226" s="102" t="s">
        <v>200</v>
      </c>
      <c r="B226" s="102" t="s">
        <v>187</v>
      </c>
      <c r="C226" s="102" t="s">
        <v>9</v>
      </c>
      <c r="D226" s="110" t="s">
        <v>188</v>
      </c>
      <c r="E226" s="94" t="s">
        <v>403</v>
      </c>
      <c r="F226" s="152">
        <v>1.5</v>
      </c>
      <c r="G226" s="152">
        <f>1.5</f>
        <v>1.5</v>
      </c>
      <c r="H226" s="152">
        <v>0</v>
      </c>
      <c r="I226" s="186">
        <f>H226/F226*100</f>
        <v>0</v>
      </c>
      <c r="J226" s="161">
        <v>0</v>
      </c>
      <c r="K226" s="161"/>
      <c r="L226" s="161"/>
      <c r="M226" s="186"/>
      <c r="N226" s="20"/>
    </row>
    <row r="227" spans="1:14" s="40" customFormat="1" ht="66" customHeight="1">
      <c r="A227" s="102"/>
      <c r="B227" s="102"/>
      <c r="C227" s="102"/>
      <c r="D227" s="110"/>
      <c r="E227" s="98" t="s">
        <v>404</v>
      </c>
      <c r="F227" s="152">
        <f>F228+F233+F232</f>
        <v>640</v>
      </c>
      <c r="G227" s="152">
        <f>G228+G233+G232</f>
        <v>640</v>
      </c>
      <c r="H227" s="152">
        <f>H228+H233+H232</f>
        <v>504.7</v>
      </c>
      <c r="I227" s="186">
        <f>H227/F227*100</f>
        <v>78.859375</v>
      </c>
      <c r="J227" s="152">
        <f>J228+J233+J232+J231</f>
        <v>3710.2</v>
      </c>
      <c r="K227" s="152">
        <f>K228+K233+K232+K231</f>
        <v>3387.8999999999996</v>
      </c>
      <c r="L227" s="152">
        <f>L228+L233+L232+L231</f>
        <v>2761.6</v>
      </c>
      <c r="M227" s="186">
        <f>L227/J227*100</f>
        <v>74.4326451404237</v>
      </c>
      <c r="N227" s="20"/>
    </row>
    <row r="228" spans="1:14" s="40" customFormat="1" ht="84.75" customHeight="1">
      <c r="A228" s="102" t="s">
        <v>190</v>
      </c>
      <c r="B228" s="102" t="s">
        <v>192</v>
      </c>
      <c r="C228" s="102" t="s">
        <v>56</v>
      </c>
      <c r="D228" s="110" t="s">
        <v>191</v>
      </c>
      <c r="E228" s="99"/>
      <c r="F228" s="151">
        <f>F229+F230+F231</f>
        <v>610</v>
      </c>
      <c r="G228" s="151">
        <f>G229+G230+G231</f>
        <v>610</v>
      </c>
      <c r="H228" s="151">
        <f>H229+H230+H231</f>
        <v>483.4</v>
      </c>
      <c r="I228" s="185"/>
      <c r="J228" s="151">
        <f>J229+J230</f>
        <v>690</v>
      </c>
      <c r="K228" s="151">
        <f>K229+K230</f>
        <v>690</v>
      </c>
      <c r="L228" s="151">
        <f>L229+L230</f>
        <v>89.6</v>
      </c>
      <c r="M228" s="185"/>
      <c r="N228" s="20"/>
    </row>
    <row r="229" spans="1:14" s="40" customFormat="1" ht="71.25" customHeight="1">
      <c r="A229" s="102"/>
      <c r="B229" s="102"/>
      <c r="C229" s="102"/>
      <c r="D229" s="110"/>
      <c r="E229" s="99" t="s">
        <v>344</v>
      </c>
      <c r="F229" s="151">
        <v>610</v>
      </c>
      <c r="G229" s="151">
        <f>200+410</f>
        <v>610</v>
      </c>
      <c r="H229" s="151">
        <v>483.4</v>
      </c>
      <c r="I229" s="185"/>
      <c r="J229" s="160">
        <v>0</v>
      </c>
      <c r="K229" s="160"/>
      <c r="L229" s="160"/>
      <c r="M229" s="185"/>
      <c r="N229" s="20"/>
    </row>
    <row r="230" spans="1:14" s="40" customFormat="1" ht="81.75" customHeight="1">
      <c r="A230" s="102"/>
      <c r="B230" s="102"/>
      <c r="C230" s="102"/>
      <c r="D230" s="110"/>
      <c r="E230" s="99" t="s">
        <v>342</v>
      </c>
      <c r="F230" s="151"/>
      <c r="G230" s="151"/>
      <c r="H230" s="151"/>
      <c r="I230" s="185"/>
      <c r="J230" s="160">
        <v>690</v>
      </c>
      <c r="K230" s="160">
        <f>600+90</f>
        <v>690</v>
      </c>
      <c r="L230" s="160">
        <v>89.6</v>
      </c>
      <c r="M230" s="185"/>
      <c r="N230" s="20"/>
    </row>
    <row r="231" spans="1:14" s="40" customFormat="1" ht="67.5" customHeight="1">
      <c r="A231" s="102" t="s">
        <v>194</v>
      </c>
      <c r="B231" s="102" t="s">
        <v>195</v>
      </c>
      <c r="C231" s="102" t="s">
        <v>56</v>
      </c>
      <c r="D231" s="110" t="s">
        <v>196</v>
      </c>
      <c r="E231" s="99" t="s">
        <v>341</v>
      </c>
      <c r="F231" s="151"/>
      <c r="G231" s="151"/>
      <c r="H231" s="151"/>
      <c r="I231" s="185"/>
      <c r="J231" s="160">
        <v>1806.9</v>
      </c>
      <c r="K231" s="160">
        <v>1484.6</v>
      </c>
      <c r="L231" s="160">
        <v>1458.7</v>
      </c>
      <c r="M231" s="185"/>
      <c r="N231" s="20"/>
    </row>
    <row r="232" spans="1:14" s="40" customFormat="1" ht="102.75" customHeight="1">
      <c r="A232" s="102" t="s">
        <v>197</v>
      </c>
      <c r="B232" s="102" t="s">
        <v>198</v>
      </c>
      <c r="C232" s="102" t="s">
        <v>56</v>
      </c>
      <c r="D232" s="110" t="s">
        <v>199</v>
      </c>
      <c r="E232" s="99" t="s">
        <v>366</v>
      </c>
      <c r="F232" s="151">
        <v>30</v>
      </c>
      <c r="G232" s="151">
        <v>30</v>
      </c>
      <c r="H232" s="151">
        <v>21.3</v>
      </c>
      <c r="I232" s="185"/>
      <c r="J232" s="160"/>
      <c r="K232" s="160"/>
      <c r="L232" s="160"/>
      <c r="M232" s="185"/>
      <c r="N232" s="20"/>
    </row>
    <row r="233" spans="1:14" s="40" customFormat="1" ht="68.25" customHeight="1">
      <c r="A233" s="102" t="s">
        <v>201</v>
      </c>
      <c r="B233" s="102" t="s">
        <v>66</v>
      </c>
      <c r="C233" s="109" t="s">
        <v>155</v>
      </c>
      <c r="D233" s="93" t="s">
        <v>202</v>
      </c>
      <c r="E233" s="99" t="s">
        <v>352</v>
      </c>
      <c r="F233" s="153"/>
      <c r="G233" s="153"/>
      <c r="H233" s="153"/>
      <c r="I233" s="187"/>
      <c r="J233" s="162">
        <v>1213.3</v>
      </c>
      <c r="K233" s="162">
        <v>1213.3</v>
      </c>
      <c r="L233" s="162">
        <v>1213.3</v>
      </c>
      <c r="M233" s="187"/>
      <c r="N233" s="20"/>
    </row>
    <row r="234" spans="1:14" s="40" customFormat="1" ht="134.25" customHeight="1">
      <c r="A234" s="102" t="s">
        <v>197</v>
      </c>
      <c r="B234" s="102" t="s">
        <v>198</v>
      </c>
      <c r="C234" s="102" t="s">
        <v>56</v>
      </c>
      <c r="D234" s="110" t="s">
        <v>199</v>
      </c>
      <c r="E234" s="98" t="s">
        <v>405</v>
      </c>
      <c r="F234" s="148">
        <v>188.9</v>
      </c>
      <c r="G234" s="148">
        <v>188.9</v>
      </c>
      <c r="H234" s="148">
        <v>146.7</v>
      </c>
      <c r="I234" s="150">
        <f>H234/F234*100</f>
        <v>77.6601376389624</v>
      </c>
      <c r="J234" s="154">
        <v>289</v>
      </c>
      <c r="K234" s="154">
        <v>289</v>
      </c>
      <c r="L234" s="154">
        <v>180</v>
      </c>
      <c r="M234" s="150"/>
      <c r="N234" s="20"/>
    </row>
    <row r="235" spans="1:14" s="40" customFormat="1" ht="216.75" customHeight="1">
      <c r="A235" s="102" t="s">
        <v>197</v>
      </c>
      <c r="B235" s="102" t="s">
        <v>198</v>
      </c>
      <c r="C235" s="102" t="s">
        <v>56</v>
      </c>
      <c r="D235" s="110" t="s">
        <v>199</v>
      </c>
      <c r="E235" s="98" t="s">
        <v>453</v>
      </c>
      <c r="F235" s="148">
        <v>960.8</v>
      </c>
      <c r="G235" s="148">
        <v>960.8</v>
      </c>
      <c r="H235" s="148">
        <v>855.3</v>
      </c>
      <c r="I235" s="150">
        <f>H235/F235*100</f>
        <v>89.0195670274771</v>
      </c>
      <c r="J235" s="148">
        <v>94.3</v>
      </c>
      <c r="K235" s="148">
        <v>94.3</v>
      </c>
      <c r="L235" s="148">
        <v>94.2</v>
      </c>
      <c r="M235" s="150">
        <f>L235/J235*100</f>
        <v>99.89395546129374</v>
      </c>
      <c r="N235" s="20"/>
    </row>
    <row r="236" spans="1:14" s="40" customFormat="1" ht="107.25" customHeight="1">
      <c r="A236" s="93"/>
      <c r="B236" s="93"/>
      <c r="C236" s="93"/>
      <c r="D236" s="93"/>
      <c r="E236" s="94" t="s">
        <v>406</v>
      </c>
      <c r="F236" s="148">
        <f>F237+F238</f>
        <v>20</v>
      </c>
      <c r="G236" s="148">
        <f>G237+G238</f>
        <v>9.2</v>
      </c>
      <c r="H236" s="148">
        <f>H237+H238</f>
        <v>7.4</v>
      </c>
      <c r="I236" s="150">
        <f>H236/F236*100</f>
        <v>37</v>
      </c>
      <c r="J236" s="154">
        <f>J237+J238</f>
        <v>20</v>
      </c>
      <c r="K236" s="154">
        <f>K237+K238</f>
        <v>20</v>
      </c>
      <c r="L236" s="154">
        <f>L237+L238</f>
        <v>13.8</v>
      </c>
      <c r="M236" s="150">
        <f>L236/J236*100</f>
        <v>69</v>
      </c>
      <c r="N236" s="20"/>
    </row>
    <row r="237" spans="1:14" s="40" customFormat="1" ht="48.75" customHeight="1">
      <c r="A237" s="102" t="s">
        <v>203</v>
      </c>
      <c r="B237" s="102" t="s">
        <v>205</v>
      </c>
      <c r="C237" s="102" t="s">
        <v>56</v>
      </c>
      <c r="D237" s="110" t="s">
        <v>204</v>
      </c>
      <c r="E237" s="94"/>
      <c r="F237" s="149">
        <v>20</v>
      </c>
      <c r="G237" s="149">
        <v>9.2</v>
      </c>
      <c r="H237" s="149">
        <v>7.4</v>
      </c>
      <c r="I237" s="184"/>
      <c r="J237" s="162"/>
      <c r="K237" s="162"/>
      <c r="L237" s="162"/>
      <c r="M237" s="184"/>
      <c r="N237" s="20"/>
    </row>
    <row r="238" spans="1:14" s="40" customFormat="1" ht="275.25" customHeight="1">
      <c r="A238" s="115">
        <v>1217691</v>
      </c>
      <c r="B238" s="109" t="s">
        <v>224</v>
      </c>
      <c r="C238" s="109" t="s">
        <v>9</v>
      </c>
      <c r="D238" s="110" t="s">
        <v>223</v>
      </c>
      <c r="E238" s="94"/>
      <c r="F238" s="149"/>
      <c r="G238" s="149"/>
      <c r="H238" s="149"/>
      <c r="I238" s="184"/>
      <c r="J238" s="162">
        <v>20</v>
      </c>
      <c r="K238" s="162">
        <v>20</v>
      </c>
      <c r="L238" s="162">
        <v>13.8</v>
      </c>
      <c r="M238" s="184"/>
      <c r="N238" s="20"/>
    </row>
    <row r="239" spans="1:14" s="40" customFormat="1" ht="70.5" customHeight="1">
      <c r="A239" s="102"/>
      <c r="B239" s="102"/>
      <c r="C239" s="102"/>
      <c r="D239" s="110"/>
      <c r="E239" s="98" t="s">
        <v>316</v>
      </c>
      <c r="F239" s="148">
        <f>F241+F240</f>
        <v>560</v>
      </c>
      <c r="G239" s="148">
        <f>G241+G240</f>
        <v>510</v>
      </c>
      <c r="H239" s="148">
        <f>H241+H240</f>
        <v>383.3</v>
      </c>
      <c r="I239" s="150">
        <f>H239/F239*100</f>
        <v>68.44642857142857</v>
      </c>
      <c r="J239" s="148">
        <f>J241</f>
        <v>0</v>
      </c>
      <c r="K239" s="148">
        <f>K241</f>
        <v>0</v>
      </c>
      <c r="L239" s="148">
        <f>L241</f>
        <v>0</v>
      </c>
      <c r="M239" s="150"/>
      <c r="N239" s="20"/>
    </row>
    <row r="240" spans="1:14" s="40" customFormat="1" ht="54.75" customHeight="1">
      <c r="A240" s="102" t="s">
        <v>197</v>
      </c>
      <c r="B240" s="102" t="s">
        <v>198</v>
      </c>
      <c r="C240" s="102" t="s">
        <v>56</v>
      </c>
      <c r="D240" s="110" t="s">
        <v>199</v>
      </c>
      <c r="E240" s="99" t="s">
        <v>415</v>
      </c>
      <c r="F240" s="149">
        <v>300</v>
      </c>
      <c r="G240" s="149">
        <v>250</v>
      </c>
      <c r="H240" s="149">
        <v>124.3</v>
      </c>
      <c r="I240" s="150"/>
      <c r="J240" s="148"/>
      <c r="K240" s="148"/>
      <c r="L240" s="148"/>
      <c r="M240" s="150"/>
      <c r="N240" s="20"/>
    </row>
    <row r="241" spans="1:14" s="40" customFormat="1" ht="41.25" customHeight="1">
      <c r="A241" s="102" t="s">
        <v>206</v>
      </c>
      <c r="B241" s="102" t="s">
        <v>175</v>
      </c>
      <c r="C241" s="102" t="s">
        <v>174</v>
      </c>
      <c r="D241" s="110" t="s">
        <v>173</v>
      </c>
      <c r="E241" s="98"/>
      <c r="F241" s="149">
        <f>F242+F243</f>
        <v>260</v>
      </c>
      <c r="G241" s="149">
        <f>G242+G243</f>
        <v>260</v>
      </c>
      <c r="H241" s="149">
        <f>H242+H243</f>
        <v>259</v>
      </c>
      <c r="I241" s="184"/>
      <c r="J241" s="149">
        <f>J242+J243</f>
        <v>0</v>
      </c>
      <c r="K241" s="149"/>
      <c r="L241" s="149"/>
      <c r="M241" s="184"/>
      <c r="N241" s="20"/>
    </row>
    <row r="242" spans="1:14" s="40" customFormat="1" ht="60.75" customHeight="1">
      <c r="A242" s="102"/>
      <c r="B242" s="102"/>
      <c r="C242" s="102"/>
      <c r="D242" s="110"/>
      <c r="E242" s="99" t="s">
        <v>207</v>
      </c>
      <c r="F242" s="149">
        <v>230</v>
      </c>
      <c r="G242" s="149">
        <v>230</v>
      </c>
      <c r="H242" s="149">
        <v>230</v>
      </c>
      <c r="I242" s="184"/>
      <c r="J242" s="162">
        <v>0</v>
      </c>
      <c r="K242" s="162"/>
      <c r="L242" s="162"/>
      <c r="M242" s="184"/>
      <c r="N242" s="20"/>
    </row>
    <row r="243" spans="1:14" s="40" customFormat="1" ht="66" customHeight="1">
      <c r="A243" s="102"/>
      <c r="B243" s="102"/>
      <c r="C243" s="102"/>
      <c r="D243" s="110"/>
      <c r="E243" s="93" t="s">
        <v>208</v>
      </c>
      <c r="F243" s="149">
        <v>30</v>
      </c>
      <c r="G243" s="149">
        <v>30</v>
      </c>
      <c r="H243" s="149">
        <v>29</v>
      </c>
      <c r="I243" s="184"/>
      <c r="J243" s="162">
        <v>0</v>
      </c>
      <c r="K243" s="162"/>
      <c r="L243" s="162"/>
      <c r="M243" s="184"/>
      <c r="N243" s="20"/>
    </row>
    <row r="244" spans="1:14" s="40" customFormat="1" ht="72" customHeight="1">
      <c r="A244" s="102"/>
      <c r="B244" s="102"/>
      <c r="C244" s="102"/>
      <c r="D244" s="110"/>
      <c r="E244" s="98" t="s">
        <v>318</v>
      </c>
      <c r="F244" s="148"/>
      <c r="G244" s="148"/>
      <c r="H244" s="148"/>
      <c r="I244" s="150"/>
      <c r="J244" s="154">
        <f>SUM(J245:J254)</f>
        <v>25947.4</v>
      </c>
      <c r="K244" s="154">
        <f>SUM(K245:K254)</f>
        <v>25947.4</v>
      </c>
      <c r="L244" s="154">
        <f>SUM(L245:L254)</f>
        <v>14111.800000000001</v>
      </c>
      <c r="M244" s="202">
        <f>L244/J244*100</f>
        <v>54.386181274424416</v>
      </c>
      <c r="N244" s="20"/>
    </row>
    <row r="245" spans="1:14" s="40" customFormat="1" ht="48.75" customHeight="1">
      <c r="A245" s="102" t="s">
        <v>209</v>
      </c>
      <c r="B245" s="102" t="s">
        <v>31</v>
      </c>
      <c r="C245" s="102" t="s">
        <v>61</v>
      </c>
      <c r="D245" s="110" t="s">
        <v>213</v>
      </c>
      <c r="E245" s="93" t="s">
        <v>215</v>
      </c>
      <c r="F245" s="149"/>
      <c r="G245" s="149"/>
      <c r="H245" s="149"/>
      <c r="I245" s="184"/>
      <c r="J245" s="162">
        <v>5750</v>
      </c>
      <c r="K245" s="162">
        <v>5750</v>
      </c>
      <c r="L245" s="162">
        <v>1726.5</v>
      </c>
      <c r="M245" s="184"/>
      <c r="N245" s="20"/>
    </row>
    <row r="246" spans="1:14" s="40" customFormat="1" ht="165.75" customHeight="1">
      <c r="A246" s="102" t="s">
        <v>210</v>
      </c>
      <c r="B246" s="102" t="s">
        <v>62</v>
      </c>
      <c r="C246" s="102" t="s">
        <v>63</v>
      </c>
      <c r="D246" s="110" t="s">
        <v>214</v>
      </c>
      <c r="E246" s="93" t="s">
        <v>216</v>
      </c>
      <c r="F246" s="149"/>
      <c r="G246" s="149"/>
      <c r="H246" s="149"/>
      <c r="I246" s="184"/>
      <c r="J246" s="162">
        <v>3934.9</v>
      </c>
      <c r="K246" s="162">
        <v>3934.9</v>
      </c>
      <c r="L246" s="162">
        <v>3237</v>
      </c>
      <c r="M246" s="184"/>
      <c r="N246" s="20"/>
    </row>
    <row r="247" spans="1:14" s="40" customFormat="1" ht="234.75" customHeight="1">
      <c r="A247" s="102" t="s">
        <v>190</v>
      </c>
      <c r="B247" s="102" t="s">
        <v>192</v>
      </c>
      <c r="C247" s="102" t="s">
        <v>56</v>
      </c>
      <c r="D247" s="110" t="s">
        <v>191</v>
      </c>
      <c r="E247" s="93" t="s">
        <v>446</v>
      </c>
      <c r="F247" s="149"/>
      <c r="G247" s="149"/>
      <c r="H247" s="149"/>
      <c r="I247" s="184"/>
      <c r="J247" s="162">
        <v>426.1</v>
      </c>
      <c r="K247" s="162">
        <v>426.1</v>
      </c>
      <c r="L247" s="162">
        <v>35.7</v>
      </c>
      <c r="M247" s="184"/>
      <c r="N247" s="20"/>
    </row>
    <row r="248" spans="1:14" s="40" customFormat="1" ht="84.75" customHeight="1">
      <c r="A248" s="102" t="s">
        <v>374</v>
      </c>
      <c r="B248" s="102" t="s">
        <v>371</v>
      </c>
      <c r="C248" s="102" t="s">
        <v>56</v>
      </c>
      <c r="D248" s="110" t="s">
        <v>372</v>
      </c>
      <c r="E248" s="93" t="s">
        <v>493</v>
      </c>
      <c r="F248" s="149"/>
      <c r="G248" s="149"/>
      <c r="H248" s="149"/>
      <c r="I248" s="184"/>
      <c r="J248" s="162">
        <v>5</v>
      </c>
      <c r="K248" s="162">
        <v>5</v>
      </c>
      <c r="L248" s="162">
        <v>5</v>
      </c>
      <c r="M248" s="184"/>
      <c r="N248" s="20"/>
    </row>
    <row r="249" spans="1:14" s="40" customFormat="1" ht="51" customHeight="1">
      <c r="A249" s="102" t="s">
        <v>201</v>
      </c>
      <c r="B249" s="102" t="s">
        <v>66</v>
      </c>
      <c r="C249" s="102" t="s">
        <v>155</v>
      </c>
      <c r="D249" s="110" t="s">
        <v>202</v>
      </c>
      <c r="E249" s="93" t="s">
        <v>220</v>
      </c>
      <c r="F249" s="149"/>
      <c r="G249" s="149"/>
      <c r="H249" s="149"/>
      <c r="I249" s="184"/>
      <c r="J249" s="162">
        <v>11282</v>
      </c>
      <c r="K249" s="162">
        <v>11282</v>
      </c>
      <c r="L249" s="162">
        <v>8326.3</v>
      </c>
      <c r="M249" s="184"/>
      <c r="N249" s="20"/>
    </row>
    <row r="250" spans="1:14" s="40" customFormat="1" ht="67.5" customHeight="1">
      <c r="A250" s="102" t="s">
        <v>441</v>
      </c>
      <c r="B250" s="102" t="s">
        <v>442</v>
      </c>
      <c r="C250" s="102" t="s">
        <v>155</v>
      </c>
      <c r="D250" s="110" t="s">
        <v>443</v>
      </c>
      <c r="E250" s="93" t="s">
        <v>444</v>
      </c>
      <c r="F250" s="149"/>
      <c r="G250" s="149"/>
      <c r="H250" s="149"/>
      <c r="I250" s="184"/>
      <c r="J250" s="162">
        <v>577.3</v>
      </c>
      <c r="K250" s="162">
        <v>577.3</v>
      </c>
      <c r="L250" s="162">
        <v>196.7</v>
      </c>
      <c r="M250" s="184"/>
      <c r="N250" s="20"/>
    </row>
    <row r="251" spans="1:14" s="40" customFormat="1" ht="67.5" customHeight="1">
      <c r="A251" s="102" t="s">
        <v>441</v>
      </c>
      <c r="B251" s="102" t="s">
        <v>442</v>
      </c>
      <c r="C251" s="102" t="s">
        <v>155</v>
      </c>
      <c r="D251" s="110" t="s">
        <v>443</v>
      </c>
      <c r="E251" s="93" t="s">
        <v>444</v>
      </c>
      <c r="F251" s="149"/>
      <c r="G251" s="149"/>
      <c r="H251" s="149"/>
      <c r="I251" s="184"/>
      <c r="J251" s="162">
        <v>217.7</v>
      </c>
      <c r="K251" s="162">
        <v>217.7</v>
      </c>
      <c r="L251" s="162"/>
      <c r="M251" s="184"/>
      <c r="N251" s="20"/>
    </row>
    <row r="252" spans="1:14" s="40" customFormat="1" ht="82.5" customHeight="1">
      <c r="A252" s="102" t="s">
        <v>211</v>
      </c>
      <c r="B252" s="102" t="s">
        <v>217</v>
      </c>
      <c r="C252" s="102" t="s">
        <v>155</v>
      </c>
      <c r="D252" s="110" t="s">
        <v>221</v>
      </c>
      <c r="E252" s="93" t="s">
        <v>317</v>
      </c>
      <c r="F252" s="149"/>
      <c r="G252" s="149"/>
      <c r="H252" s="149"/>
      <c r="I252" s="184"/>
      <c r="J252" s="162">
        <v>1775</v>
      </c>
      <c r="K252" s="162">
        <f>2375-600</f>
        <v>1775</v>
      </c>
      <c r="L252" s="162">
        <v>523.4</v>
      </c>
      <c r="M252" s="184"/>
      <c r="N252" s="20"/>
    </row>
    <row r="253" spans="1:14" s="40" customFormat="1" ht="114" customHeight="1">
      <c r="A253" s="102" t="s">
        <v>212</v>
      </c>
      <c r="B253" s="102" t="s">
        <v>219</v>
      </c>
      <c r="C253" s="102" t="s">
        <v>9</v>
      </c>
      <c r="D253" s="110" t="s">
        <v>218</v>
      </c>
      <c r="E253" s="93" t="s">
        <v>222</v>
      </c>
      <c r="F253" s="149"/>
      <c r="G253" s="149"/>
      <c r="H253" s="149"/>
      <c r="I253" s="184"/>
      <c r="J253" s="162">
        <v>1879.4</v>
      </c>
      <c r="K253" s="162">
        <v>1879.4</v>
      </c>
      <c r="L253" s="162">
        <v>3.2</v>
      </c>
      <c r="M253" s="184"/>
      <c r="N253" s="20"/>
    </row>
    <row r="254" spans="1:14" s="40" customFormat="1" ht="149.25" customHeight="1">
      <c r="A254" s="115">
        <v>1217364</v>
      </c>
      <c r="B254" s="109" t="s">
        <v>494</v>
      </c>
      <c r="C254" s="109" t="s">
        <v>9</v>
      </c>
      <c r="D254" s="110" t="s">
        <v>495</v>
      </c>
      <c r="E254" s="103" t="s">
        <v>496</v>
      </c>
      <c r="F254" s="149"/>
      <c r="G254" s="149"/>
      <c r="H254" s="149"/>
      <c r="I254" s="184"/>
      <c r="J254" s="162">
        <v>100</v>
      </c>
      <c r="K254" s="162">
        <v>100</v>
      </c>
      <c r="L254" s="162">
        <v>58</v>
      </c>
      <c r="M254" s="184"/>
      <c r="N254" s="20"/>
    </row>
    <row r="255" spans="1:14" s="5" customFormat="1" ht="113.25" customHeight="1">
      <c r="A255" s="115">
        <v>1217461</v>
      </c>
      <c r="B255" s="109" t="s">
        <v>368</v>
      </c>
      <c r="C255" s="109" t="s">
        <v>369</v>
      </c>
      <c r="D255" s="110" t="s">
        <v>370</v>
      </c>
      <c r="E255" s="119" t="s">
        <v>416</v>
      </c>
      <c r="F255" s="148">
        <f>F256</f>
        <v>1479.1</v>
      </c>
      <c r="G255" s="148">
        <f>G256</f>
        <v>1479.1</v>
      </c>
      <c r="H255" s="148">
        <f>H256</f>
        <v>1275</v>
      </c>
      <c r="I255" s="150">
        <f>H255/F255*100</f>
        <v>86.20106821715909</v>
      </c>
      <c r="J255" s="148">
        <v>0</v>
      </c>
      <c r="K255" s="148">
        <v>0</v>
      </c>
      <c r="L255" s="148">
        <v>0</v>
      </c>
      <c r="M255" s="150">
        <v>0</v>
      </c>
      <c r="N255" s="45"/>
    </row>
    <row r="256" spans="1:14" s="5" customFormat="1" ht="172.5" customHeight="1">
      <c r="A256" s="115"/>
      <c r="B256" s="109"/>
      <c r="C256" s="109"/>
      <c r="D256" s="110"/>
      <c r="E256" s="103" t="s">
        <v>497</v>
      </c>
      <c r="F256" s="149">
        <v>1479.1</v>
      </c>
      <c r="G256" s="149">
        <v>1479.1</v>
      </c>
      <c r="H256" s="149">
        <v>1275</v>
      </c>
      <c r="I256" s="150"/>
      <c r="J256" s="148"/>
      <c r="K256" s="148"/>
      <c r="L256" s="148"/>
      <c r="M256" s="150"/>
      <c r="N256" s="45"/>
    </row>
    <row r="257" spans="1:14" s="5" customFormat="1" ht="66" customHeight="1">
      <c r="A257" s="115"/>
      <c r="B257" s="109"/>
      <c r="C257" s="109"/>
      <c r="D257" s="110"/>
      <c r="E257" s="119" t="s">
        <v>393</v>
      </c>
      <c r="F257" s="148">
        <f>F258+F267+F268</f>
        <v>167</v>
      </c>
      <c r="G257" s="148">
        <f aca="true" t="shared" si="11" ref="G257:L257">G258+G267+G268</f>
        <v>167</v>
      </c>
      <c r="H257" s="148">
        <f t="shared" si="11"/>
        <v>139.39999999999998</v>
      </c>
      <c r="I257" s="150">
        <f>H257/F257*100</f>
        <v>83.47305389221556</v>
      </c>
      <c r="J257" s="148">
        <f t="shared" si="11"/>
        <v>15</v>
      </c>
      <c r="K257" s="148">
        <f t="shared" si="11"/>
        <v>15</v>
      </c>
      <c r="L257" s="148">
        <f t="shared" si="11"/>
        <v>15</v>
      </c>
      <c r="M257" s="150">
        <f>L257/J257*100</f>
        <v>100</v>
      </c>
      <c r="N257" s="45"/>
    </row>
    <row r="258" spans="1:14" s="5" customFormat="1" ht="68.25" customHeight="1">
      <c r="A258" s="102" t="s">
        <v>190</v>
      </c>
      <c r="B258" s="102" t="s">
        <v>192</v>
      </c>
      <c r="C258" s="102" t="s">
        <v>56</v>
      </c>
      <c r="D258" s="110" t="s">
        <v>191</v>
      </c>
      <c r="E258" s="104"/>
      <c r="F258" s="151">
        <f>SUM(F260:F266)</f>
        <v>101.49999999999999</v>
      </c>
      <c r="G258" s="151">
        <f aca="true" t="shared" si="12" ref="G258:L258">SUM(G260:G266)</f>
        <v>101.49999999999999</v>
      </c>
      <c r="H258" s="151">
        <f t="shared" si="12"/>
        <v>86.89999999999999</v>
      </c>
      <c r="I258" s="151"/>
      <c r="J258" s="151">
        <f t="shared" si="12"/>
        <v>15</v>
      </c>
      <c r="K258" s="151">
        <f t="shared" si="12"/>
        <v>15</v>
      </c>
      <c r="L258" s="151">
        <f t="shared" si="12"/>
        <v>15</v>
      </c>
      <c r="M258" s="150"/>
      <c r="N258" s="45"/>
    </row>
    <row r="259" spans="1:14" s="5" customFormat="1" ht="68.25" customHeight="1" hidden="1">
      <c r="A259" s="102"/>
      <c r="B259" s="102"/>
      <c r="C259" s="102"/>
      <c r="D259" s="110"/>
      <c r="E259" s="103"/>
      <c r="F259" s="152"/>
      <c r="G259" s="152"/>
      <c r="H259" s="152"/>
      <c r="I259" s="150"/>
      <c r="J259" s="148"/>
      <c r="K259" s="148"/>
      <c r="L259" s="148"/>
      <c r="M259" s="150"/>
      <c r="N259" s="45"/>
    </row>
    <row r="260" spans="1:14" s="5" customFormat="1" ht="72" customHeight="1">
      <c r="A260" s="115"/>
      <c r="B260" s="109"/>
      <c r="C260" s="109"/>
      <c r="D260" s="110"/>
      <c r="E260" s="103" t="s">
        <v>429</v>
      </c>
      <c r="F260" s="149">
        <v>9.2</v>
      </c>
      <c r="G260" s="149">
        <v>9.2</v>
      </c>
      <c r="H260" s="149">
        <v>9.2</v>
      </c>
      <c r="I260" s="150"/>
      <c r="J260" s="149">
        <v>0</v>
      </c>
      <c r="K260" s="149"/>
      <c r="L260" s="149"/>
      <c r="M260" s="150"/>
      <c r="N260" s="45"/>
    </row>
    <row r="261" spans="1:14" s="5" customFormat="1" ht="47.25" customHeight="1">
      <c r="A261" s="115"/>
      <c r="B261" s="109"/>
      <c r="C261" s="109"/>
      <c r="D261" s="110"/>
      <c r="E261" s="103" t="s">
        <v>430</v>
      </c>
      <c r="F261" s="149">
        <v>22.2</v>
      </c>
      <c r="G261" s="149">
        <f>F261</f>
        <v>22.2</v>
      </c>
      <c r="H261" s="149">
        <v>22.1</v>
      </c>
      <c r="I261" s="150"/>
      <c r="J261" s="149"/>
      <c r="K261" s="149"/>
      <c r="L261" s="149"/>
      <c r="M261" s="150"/>
      <c r="N261" s="45"/>
    </row>
    <row r="262" spans="1:14" s="5" customFormat="1" ht="67.5" customHeight="1">
      <c r="A262" s="115"/>
      <c r="B262" s="109"/>
      <c r="C262" s="109"/>
      <c r="D262" s="110"/>
      <c r="E262" s="103" t="s">
        <v>418</v>
      </c>
      <c r="F262" s="149">
        <v>43.3</v>
      </c>
      <c r="G262" s="149">
        <f>F262</f>
        <v>43.3</v>
      </c>
      <c r="H262" s="149">
        <v>43.3</v>
      </c>
      <c r="I262" s="150"/>
      <c r="J262" s="149">
        <v>0</v>
      </c>
      <c r="K262" s="149"/>
      <c r="L262" s="149"/>
      <c r="M262" s="150"/>
      <c r="N262" s="45"/>
    </row>
    <row r="263" spans="1:14" s="5" customFormat="1" ht="69.75" customHeight="1">
      <c r="A263" s="115"/>
      <c r="B263" s="109"/>
      <c r="C263" s="109"/>
      <c r="D263" s="110"/>
      <c r="E263" s="103" t="s">
        <v>437</v>
      </c>
      <c r="F263" s="149">
        <v>12.8</v>
      </c>
      <c r="G263" s="149">
        <v>12.8</v>
      </c>
      <c r="H263" s="149">
        <v>12.3</v>
      </c>
      <c r="I263" s="150"/>
      <c r="J263" s="149"/>
      <c r="K263" s="149"/>
      <c r="L263" s="149"/>
      <c r="M263" s="150"/>
      <c r="N263" s="45"/>
    </row>
    <row r="264" spans="1:14" s="5" customFormat="1" ht="69.75" customHeight="1">
      <c r="A264" s="115"/>
      <c r="B264" s="109"/>
      <c r="C264" s="109"/>
      <c r="D264" s="110"/>
      <c r="E264" s="103" t="s">
        <v>498</v>
      </c>
      <c r="F264" s="149">
        <v>9</v>
      </c>
      <c r="G264" s="149">
        <v>9</v>
      </c>
      <c r="H264" s="149">
        <v>0</v>
      </c>
      <c r="I264" s="150"/>
      <c r="J264" s="149"/>
      <c r="K264" s="149"/>
      <c r="L264" s="149"/>
      <c r="M264" s="150"/>
      <c r="N264" s="45"/>
    </row>
    <row r="265" spans="1:14" s="5" customFormat="1" ht="69.75" customHeight="1">
      <c r="A265" s="115"/>
      <c r="B265" s="109"/>
      <c r="C265" s="109"/>
      <c r="D265" s="110"/>
      <c r="E265" s="103" t="s">
        <v>499</v>
      </c>
      <c r="F265" s="149">
        <v>5</v>
      </c>
      <c r="G265" s="149">
        <v>5</v>
      </c>
      <c r="H265" s="149">
        <v>0</v>
      </c>
      <c r="I265" s="150"/>
      <c r="J265" s="149"/>
      <c r="K265" s="149"/>
      <c r="L265" s="149"/>
      <c r="M265" s="150"/>
      <c r="N265" s="45"/>
    </row>
    <row r="266" spans="1:14" s="5" customFormat="1" ht="67.5" customHeight="1">
      <c r="A266" s="115"/>
      <c r="B266" s="109"/>
      <c r="C266" s="109"/>
      <c r="D266" s="110"/>
      <c r="E266" s="103" t="s">
        <v>417</v>
      </c>
      <c r="F266" s="149">
        <v>0</v>
      </c>
      <c r="G266" s="149">
        <v>0</v>
      </c>
      <c r="H266" s="149">
        <v>0</v>
      </c>
      <c r="I266" s="150"/>
      <c r="J266" s="149">
        <v>15</v>
      </c>
      <c r="K266" s="149">
        <v>15</v>
      </c>
      <c r="L266" s="149">
        <v>15</v>
      </c>
      <c r="M266" s="150"/>
      <c r="N266" s="45"/>
    </row>
    <row r="267" spans="1:14" s="5" customFormat="1" ht="67.5" customHeight="1">
      <c r="A267" s="115">
        <v>1216013</v>
      </c>
      <c r="B267" s="109" t="s">
        <v>438</v>
      </c>
      <c r="C267" s="109" t="s">
        <v>56</v>
      </c>
      <c r="D267" s="110" t="s">
        <v>439</v>
      </c>
      <c r="E267" s="103" t="s">
        <v>440</v>
      </c>
      <c r="F267" s="149">
        <v>10</v>
      </c>
      <c r="G267" s="149">
        <v>10</v>
      </c>
      <c r="H267" s="149">
        <v>9.5</v>
      </c>
      <c r="I267" s="150"/>
      <c r="J267" s="148"/>
      <c r="K267" s="148"/>
      <c r="L267" s="148"/>
      <c r="M267" s="150"/>
      <c r="N267" s="45"/>
    </row>
    <row r="268" spans="1:14" s="5" customFormat="1" ht="61.5" customHeight="1">
      <c r="A268" s="102" t="s">
        <v>197</v>
      </c>
      <c r="B268" s="102" t="s">
        <v>198</v>
      </c>
      <c r="C268" s="102" t="s">
        <v>56</v>
      </c>
      <c r="D268" s="110" t="s">
        <v>199</v>
      </c>
      <c r="E268" s="103"/>
      <c r="F268" s="149">
        <f>SUM(F269:F272)</f>
        <v>55.5</v>
      </c>
      <c r="G268" s="149">
        <f>SUM(G269:G272)</f>
        <v>55.5</v>
      </c>
      <c r="H268" s="149">
        <f>SUM(H269:H272)</f>
        <v>43</v>
      </c>
      <c r="I268" s="150"/>
      <c r="J268" s="148"/>
      <c r="K268" s="148"/>
      <c r="L268" s="148"/>
      <c r="M268" s="150"/>
      <c r="N268" s="45"/>
    </row>
    <row r="269" spans="1:14" s="5" customFormat="1" ht="45" customHeight="1">
      <c r="A269" s="102"/>
      <c r="B269" s="102"/>
      <c r="C269" s="102"/>
      <c r="D269" s="110"/>
      <c r="E269" s="103" t="s">
        <v>500</v>
      </c>
      <c r="F269" s="149">
        <v>12.5</v>
      </c>
      <c r="G269" s="149">
        <v>12.5</v>
      </c>
      <c r="H269" s="149">
        <v>0</v>
      </c>
      <c r="I269" s="150"/>
      <c r="J269" s="148"/>
      <c r="K269" s="148"/>
      <c r="L269" s="148"/>
      <c r="M269" s="150"/>
      <c r="N269" s="45"/>
    </row>
    <row r="270" spans="1:14" s="5" customFormat="1" ht="45" customHeight="1">
      <c r="A270" s="102"/>
      <c r="B270" s="102"/>
      <c r="C270" s="102"/>
      <c r="D270" s="110"/>
      <c r="E270" s="103" t="s">
        <v>419</v>
      </c>
      <c r="F270" s="149">
        <v>25</v>
      </c>
      <c r="G270" s="149">
        <v>25</v>
      </c>
      <c r="H270" s="149">
        <v>25</v>
      </c>
      <c r="I270" s="150"/>
      <c r="J270" s="148"/>
      <c r="K270" s="148"/>
      <c r="L270" s="148"/>
      <c r="M270" s="150"/>
      <c r="N270" s="45"/>
    </row>
    <row r="271" spans="1:14" s="5" customFormat="1" ht="90" customHeight="1">
      <c r="A271" s="102"/>
      <c r="B271" s="102"/>
      <c r="C271" s="102"/>
      <c r="D271" s="110"/>
      <c r="E271" s="103" t="s">
        <v>431</v>
      </c>
      <c r="F271" s="149">
        <v>10.8</v>
      </c>
      <c r="G271" s="149">
        <v>10.8</v>
      </c>
      <c r="H271" s="149">
        <v>10.8</v>
      </c>
      <c r="I271" s="150"/>
      <c r="J271" s="148"/>
      <c r="K271" s="148"/>
      <c r="L271" s="148"/>
      <c r="M271" s="150"/>
      <c r="N271" s="45"/>
    </row>
    <row r="272" spans="1:14" s="5" customFormat="1" ht="48" customHeight="1">
      <c r="A272" s="102"/>
      <c r="B272" s="102"/>
      <c r="C272" s="102"/>
      <c r="D272" s="110"/>
      <c r="E272" s="103" t="s">
        <v>452</v>
      </c>
      <c r="F272" s="149">
        <v>7.2</v>
      </c>
      <c r="G272" s="149">
        <v>7.2</v>
      </c>
      <c r="H272" s="149">
        <v>7.2</v>
      </c>
      <c r="I272" s="150"/>
      <c r="J272" s="148"/>
      <c r="K272" s="148"/>
      <c r="L272" s="148"/>
      <c r="M272" s="150"/>
      <c r="N272" s="45"/>
    </row>
    <row r="273" spans="1:15" s="5" customFormat="1" ht="28.5" customHeight="1">
      <c r="A273" s="210"/>
      <c r="B273" s="209"/>
      <c r="C273" s="209"/>
      <c r="D273" s="172" t="s">
        <v>13</v>
      </c>
      <c r="E273" s="176"/>
      <c r="F273" s="148">
        <f>F133+F222+F226+F227+F234+F235+F236+F239+F244+F257+F255</f>
        <v>31932.6</v>
      </c>
      <c r="G273" s="148">
        <f>G133+G222+G226+G227+G234+G235+G236+G239+G244+G257+G255</f>
        <v>28724.9</v>
      </c>
      <c r="H273" s="148">
        <f>H133+H222+H226+H227+H234+H235+H236+H239+H244+H257+H255</f>
        <v>25100.000000000004</v>
      </c>
      <c r="I273" s="150">
        <f>H273/F273*100</f>
        <v>78.60305769026013</v>
      </c>
      <c r="J273" s="148">
        <f>J133+J222+J226+J227+J234+J235+J236+J239+J244+J257+J255</f>
        <v>34125.8</v>
      </c>
      <c r="K273" s="148">
        <f>K133+K222+K226+K227+K234+K235+K236+K239+K244+K257+K255</f>
        <v>33803.5</v>
      </c>
      <c r="L273" s="148">
        <f>L133+L222+L226+L227+L234+L235+L236+L239+L244+L257+L255</f>
        <v>20580.300000000003</v>
      </c>
      <c r="M273" s="150">
        <f>L273/J273*100</f>
        <v>60.307157634399786</v>
      </c>
      <c r="N273" s="45"/>
      <c r="O273" s="156"/>
    </row>
    <row r="274" spans="1:14" s="5" customFormat="1" ht="128.25" customHeight="1">
      <c r="A274" s="92">
        <v>2800000</v>
      </c>
      <c r="B274" s="109"/>
      <c r="C274" s="109"/>
      <c r="D274" s="108" t="s">
        <v>407</v>
      </c>
      <c r="E274" s="144"/>
      <c r="F274" s="149"/>
      <c r="G274" s="149"/>
      <c r="H274" s="149"/>
      <c r="I274" s="184"/>
      <c r="J274" s="149"/>
      <c r="K274" s="149"/>
      <c r="L274" s="149"/>
      <c r="M274" s="184"/>
      <c r="N274" s="45"/>
    </row>
    <row r="275" spans="1:14" s="5" customFormat="1" ht="129.75" customHeight="1">
      <c r="A275" s="115">
        <v>2810000</v>
      </c>
      <c r="B275" s="109"/>
      <c r="C275" s="109"/>
      <c r="D275" s="110" t="s">
        <v>408</v>
      </c>
      <c r="E275" s="144"/>
      <c r="F275" s="149"/>
      <c r="G275" s="149"/>
      <c r="H275" s="149"/>
      <c r="I275" s="184"/>
      <c r="J275" s="149"/>
      <c r="K275" s="149"/>
      <c r="L275" s="149"/>
      <c r="M275" s="184"/>
      <c r="N275" s="45"/>
    </row>
    <row r="276" spans="1:14" s="5" customFormat="1" ht="33" customHeight="1" hidden="1">
      <c r="A276" s="115"/>
      <c r="B276" s="109"/>
      <c r="C276" s="109"/>
      <c r="D276" s="116"/>
      <c r="E276" s="145" t="s">
        <v>409</v>
      </c>
      <c r="F276" s="148">
        <f>F277+F281</f>
        <v>0</v>
      </c>
      <c r="G276" s="148"/>
      <c r="H276" s="148"/>
      <c r="I276" s="150"/>
      <c r="J276" s="148">
        <f>J277+J281</f>
        <v>0</v>
      </c>
      <c r="K276" s="148"/>
      <c r="L276" s="148"/>
      <c r="M276" s="150">
        <f>M277+M281</f>
        <v>0</v>
      </c>
      <c r="N276" s="45"/>
    </row>
    <row r="277" spans="1:14" s="5" customFormat="1" ht="28.5" customHeight="1" hidden="1">
      <c r="A277" s="102" t="s">
        <v>65</v>
      </c>
      <c r="B277" s="102" t="s">
        <v>66</v>
      </c>
      <c r="C277" s="109" t="s">
        <v>83</v>
      </c>
      <c r="D277" s="110" t="s">
        <v>67</v>
      </c>
      <c r="E277" s="138"/>
      <c r="F277" s="149">
        <f>F278+F279+F280</f>
        <v>0</v>
      </c>
      <c r="G277" s="149"/>
      <c r="H277" s="149"/>
      <c r="I277" s="184"/>
      <c r="J277" s="149">
        <f>J278+J279+J280</f>
        <v>0</v>
      </c>
      <c r="K277" s="149"/>
      <c r="L277" s="149"/>
      <c r="M277" s="184">
        <f>F277+J277</f>
        <v>0</v>
      </c>
      <c r="N277" s="45"/>
    </row>
    <row r="278" spans="1:14" s="5" customFormat="1" ht="41.25" customHeight="1" hidden="1">
      <c r="A278" s="102"/>
      <c r="B278" s="102"/>
      <c r="C278" s="109"/>
      <c r="D278" s="110" t="s">
        <v>45</v>
      </c>
      <c r="E278" s="138" t="s">
        <v>96</v>
      </c>
      <c r="F278" s="149"/>
      <c r="G278" s="149"/>
      <c r="H278" s="149"/>
      <c r="I278" s="184"/>
      <c r="J278" s="149"/>
      <c r="K278" s="149"/>
      <c r="L278" s="149"/>
      <c r="M278" s="184">
        <f>F278+J278</f>
        <v>0</v>
      </c>
      <c r="N278" s="45"/>
    </row>
    <row r="279" spans="1:14" s="5" customFormat="1" ht="52.5" customHeight="1" hidden="1">
      <c r="A279" s="102"/>
      <c r="B279" s="102"/>
      <c r="C279" s="109"/>
      <c r="D279" s="110"/>
      <c r="E279" s="138" t="s">
        <v>81</v>
      </c>
      <c r="F279" s="149"/>
      <c r="G279" s="149"/>
      <c r="H279" s="149"/>
      <c r="I279" s="184"/>
      <c r="J279" s="149"/>
      <c r="K279" s="149"/>
      <c r="L279" s="149"/>
      <c r="M279" s="184">
        <f>F279+J279</f>
        <v>0</v>
      </c>
      <c r="N279" s="45"/>
    </row>
    <row r="280" spans="1:14" s="5" customFormat="1" ht="84" customHeight="1" hidden="1">
      <c r="A280" s="102"/>
      <c r="B280" s="102"/>
      <c r="C280" s="109"/>
      <c r="D280" s="110"/>
      <c r="E280" s="138" t="s">
        <v>99</v>
      </c>
      <c r="F280" s="149"/>
      <c r="G280" s="149"/>
      <c r="H280" s="149"/>
      <c r="I280" s="184"/>
      <c r="J280" s="149"/>
      <c r="K280" s="149"/>
      <c r="L280" s="149"/>
      <c r="M280" s="184">
        <f>F280+J280</f>
        <v>0</v>
      </c>
      <c r="N280" s="45"/>
    </row>
    <row r="281" spans="1:14" s="33" customFormat="1" ht="54" customHeight="1" hidden="1">
      <c r="A281" s="115">
        <v>6017420</v>
      </c>
      <c r="B281" s="109" t="s">
        <v>64</v>
      </c>
      <c r="C281" s="109" t="s">
        <v>9</v>
      </c>
      <c r="D281" s="110" t="s">
        <v>59</v>
      </c>
      <c r="E281" s="138" t="s">
        <v>82</v>
      </c>
      <c r="F281" s="148"/>
      <c r="G281" s="148"/>
      <c r="H281" s="148"/>
      <c r="I281" s="150"/>
      <c r="J281" s="149"/>
      <c r="K281" s="149"/>
      <c r="L281" s="149"/>
      <c r="M281" s="184">
        <f>F281+J281</f>
        <v>0</v>
      </c>
      <c r="N281" s="42"/>
    </row>
    <row r="282" spans="1:14" s="33" customFormat="1" ht="62.25" customHeight="1">
      <c r="A282" s="115"/>
      <c r="B282" s="109"/>
      <c r="C282" s="109"/>
      <c r="D282" s="110"/>
      <c r="E282" s="94" t="s">
        <v>410</v>
      </c>
      <c r="F282" s="148">
        <f>F283</f>
        <v>0</v>
      </c>
      <c r="G282" s="148">
        <f>G283</f>
        <v>0</v>
      </c>
      <c r="H282" s="148">
        <f>H283</f>
        <v>0</v>
      </c>
      <c r="I282" s="150"/>
      <c r="J282" s="148">
        <f>J283</f>
        <v>95</v>
      </c>
      <c r="K282" s="148">
        <f>K283</f>
        <v>70</v>
      </c>
      <c r="L282" s="148">
        <f>L283</f>
        <v>21.6</v>
      </c>
      <c r="M282" s="150">
        <f>L282/J282*100</f>
        <v>22.736842105263158</v>
      </c>
      <c r="N282" s="42"/>
    </row>
    <row r="283" spans="1:14" s="33" customFormat="1" ht="43.5" customHeight="1">
      <c r="A283" s="115">
        <v>2818340</v>
      </c>
      <c r="B283" s="109" t="s">
        <v>182</v>
      </c>
      <c r="C283" s="109" t="s">
        <v>184</v>
      </c>
      <c r="D283" s="110" t="s">
        <v>183</v>
      </c>
      <c r="E283" s="94"/>
      <c r="F283" s="148">
        <f>F285+F286+F287</f>
        <v>0</v>
      </c>
      <c r="G283" s="148"/>
      <c r="H283" s="148"/>
      <c r="I283" s="150"/>
      <c r="J283" s="148">
        <f>J285+J286+J287</f>
        <v>95</v>
      </c>
      <c r="K283" s="148">
        <f>K285+K286+K287</f>
        <v>70</v>
      </c>
      <c r="L283" s="148">
        <f>L285+L286+L287</f>
        <v>21.6</v>
      </c>
      <c r="M283" s="150"/>
      <c r="N283" s="20"/>
    </row>
    <row r="284" spans="1:14" s="33" customFormat="1" ht="73.5" customHeight="1" hidden="1">
      <c r="A284" s="115"/>
      <c r="B284" s="109"/>
      <c r="C284" s="109"/>
      <c r="D284" s="110"/>
      <c r="E284" s="93"/>
      <c r="F284" s="149"/>
      <c r="G284" s="149"/>
      <c r="H284" s="149"/>
      <c r="I284" s="184"/>
      <c r="J284" s="149"/>
      <c r="K284" s="149"/>
      <c r="L284" s="149"/>
      <c r="M284" s="184"/>
      <c r="N284" s="20"/>
    </row>
    <row r="285" spans="1:14" s="33" customFormat="1" ht="24" customHeight="1">
      <c r="A285" s="115"/>
      <c r="B285" s="109"/>
      <c r="C285" s="109"/>
      <c r="D285" s="142" t="s">
        <v>45</v>
      </c>
      <c r="E285" s="93" t="s">
        <v>180</v>
      </c>
      <c r="F285" s="149">
        <f>F286+F287</f>
        <v>0</v>
      </c>
      <c r="G285" s="149">
        <f>G286+G287</f>
        <v>0</v>
      </c>
      <c r="H285" s="149">
        <f>H286+H287</f>
        <v>0</v>
      </c>
      <c r="I285" s="184"/>
      <c r="J285" s="149">
        <v>15</v>
      </c>
      <c r="K285" s="149">
        <f>10+5</f>
        <v>15</v>
      </c>
      <c r="L285" s="149">
        <v>13.6</v>
      </c>
      <c r="M285" s="184"/>
      <c r="N285" s="20"/>
    </row>
    <row r="286" spans="1:14" s="33" customFormat="1" ht="28.5" customHeight="1">
      <c r="A286" s="115"/>
      <c r="B286" s="109"/>
      <c r="C286" s="109"/>
      <c r="D286" s="110"/>
      <c r="E286" s="93" t="s">
        <v>178</v>
      </c>
      <c r="F286" s="149">
        <v>0</v>
      </c>
      <c r="G286" s="149"/>
      <c r="H286" s="149"/>
      <c r="I286" s="184"/>
      <c r="J286" s="149">
        <v>65</v>
      </c>
      <c r="K286" s="149">
        <v>40</v>
      </c>
      <c r="L286" s="149">
        <f>8</f>
        <v>8</v>
      </c>
      <c r="M286" s="184"/>
      <c r="N286" s="20"/>
    </row>
    <row r="287" spans="1:14" s="33" customFormat="1" ht="140.25" customHeight="1">
      <c r="A287" s="115"/>
      <c r="B287" s="109"/>
      <c r="C287" s="109"/>
      <c r="D287" s="110"/>
      <c r="E287" s="93" t="s">
        <v>179</v>
      </c>
      <c r="F287" s="149">
        <v>0</v>
      </c>
      <c r="G287" s="149"/>
      <c r="H287" s="149"/>
      <c r="I287" s="184"/>
      <c r="J287" s="149">
        <v>15</v>
      </c>
      <c r="K287" s="149">
        <f>15</f>
        <v>15</v>
      </c>
      <c r="L287" s="149">
        <v>0</v>
      </c>
      <c r="M287" s="184"/>
      <c r="N287" s="20"/>
    </row>
    <row r="288" spans="1:14" s="33" customFormat="1" ht="45" customHeight="1">
      <c r="A288" s="115"/>
      <c r="B288" s="109"/>
      <c r="C288" s="109"/>
      <c r="D288" s="110"/>
      <c r="E288" s="98" t="s">
        <v>411</v>
      </c>
      <c r="F288" s="148">
        <f>F289+F292+F295</f>
        <v>190.6</v>
      </c>
      <c r="G288" s="148">
        <f>G289+G292+G295</f>
        <v>190.6</v>
      </c>
      <c r="H288" s="148">
        <f>H289+H292+H295</f>
        <v>37.4</v>
      </c>
      <c r="I288" s="150">
        <f>H288/F288*100</f>
        <v>19.62224554039874</v>
      </c>
      <c r="J288" s="148">
        <f>J289+J292+J295</f>
        <v>349.9</v>
      </c>
      <c r="K288" s="148">
        <f>K289+K292+K295</f>
        <v>349.9</v>
      </c>
      <c r="L288" s="148">
        <f>L289+L292+L295</f>
        <v>59.5</v>
      </c>
      <c r="M288" s="150">
        <f>L288/J288*100</f>
        <v>17.00485853100886</v>
      </c>
      <c r="N288" s="20"/>
    </row>
    <row r="289" spans="1:14" s="33" customFormat="1" ht="54" customHeight="1">
      <c r="A289" s="115">
        <v>2817130</v>
      </c>
      <c r="B289" s="109" t="s">
        <v>186</v>
      </c>
      <c r="C289" s="109" t="s">
        <v>83</v>
      </c>
      <c r="D289" s="110" t="s">
        <v>185</v>
      </c>
      <c r="E289" s="146"/>
      <c r="F289" s="151">
        <f>F290+F291</f>
        <v>149.6</v>
      </c>
      <c r="G289" s="151">
        <f>G290+G291</f>
        <v>149.6</v>
      </c>
      <c r="H289" s="151">
        <f>H290+H291</f>
        <v>37.4</v>
      </c>
      <c r="I289" s="185"/>
      <c r="J289" s="151">
        <f>J290+J291</f>
        <v>0</v>
      </c>
      <c r="K289" s="151">
        <f>K290+K291</f>
        <v>0</v>
      </c>
      <c r="L289" s="151">
        <f>L290+L291</f>
        <v>0</v>
      </c>
      <c r="M289" s="185"/>
      <c r="N289" s="20"/>
    </row>
    <row r="290" spans="1:14" s="33" customFormat="1" ht="108.75" customHeight="1">
      <c r="A290" s="115"/>
      <c r="B290" s="109"/>
      <c r="C290" s="109"/>
      <c r="D290" s="142" t="s">
        <v>45</v>
      </c>
      <c r="E290" s="93" t="s">
        <v>226</v>
      </c>
      <c r="F290" s="151">
        <v>119.6</v>
      </c>
      <c r="G290" s="151">
        <v>119.6</v>
      </c>
      <c r="H290" s="151">
        <v>37.4</v>
      </c>
      <c r="I290" s="185"/>
      <c r="J290" s="151">
        <v>0</v>
      </c>
      <c r="K290" s="151"/>
      <c r="L290" s="151"/>
      <c r="M290" s="185"/>
      <c r="N290" s="20"/>
    </row>
    <row r="291" spans="1:14" s="33" customFormat="1" ht="72.75" customHeight="1">
      <c r="A291" s="115"/>
      <c r="B291" s="109"/>
      <c r="C291" s="109"/>
      <c r="D291" s="110"/>
      <c r="E291" s="99" t="s">
        <v>96</v>
      </c>
      <c r="F291" s="151">
        <v>30</v>
      </c>
      <c r="G291" s="151">
        <f>30</f>
        <v>30</v>
      </c>
      <c r="H291" s="151">
        <v>0</v>
      </c>
      <c r="I291" s="185"/>
      <c r="J291" s="151">
        <v>0</v>
      </c>
      <c r="K291" s="151"/>
      <c r="L291" s="151"/>
      <c r="M291" s="185"/>
      <c r="N291" s="20"/>
    </row>
    <row r="292" spans="1:14" s="33" customFormat="1" ht="63.75" customHeight="1">
      <c r="A292" s="115">
        <v>2817370</v>
      </c>
      <c r="B292" s="109" t="s">
        <v>187</v>
      </c>
      <c r="C292" s="109" t="s">
        <v>9</v>
      </c>
      <c r="D292" s="110" t="s">
        <v>188</v>
      </c>
      <c r="E292" s="93"/>
      <c r="F292" s="149">
        <f>F293+F294</f>
        <v>41</v>
      </c>
      <c r="G292" s="149">
        <f>G293+G294</f>
        <v>41</v>
      </c>
      <c r="H292" s="149">
        <f>H293+H294</f>
        <v>0</v>
      </c>
      <c r="I292" s="184"/>
      <c r="J292" s="149">
        <f>J293+J294</f>
        <v>259</v>
      </c>
      <c r="K292" s="149">
        <f>K293+K294</f>
        <v>259</v>
      </c>
      <c r="L292" s="149">
        <f>L293+L294</f>
        <v>0</v>
      </c>
      <c r="M292" s="184"/>
      <c r="N292" s="20"/>
    </row>
    <row r="293" spans="1:14" s="33" customFormat="1" ht="46.5" customHeight="1">
      <c r="A293" s="115"/>
      <c r="B293" s="109"/>
      <c r="C293" s="109"/>
      <c r="D293" s="142" t="s">
        <v>45</v>
      </c>
      <c r="E293" s="93" t="s">
        <v>335</v>
      </c>
      <c r="F293" s="149"/>
      <c r="G293" s="149"/>
      <c r="H293" s="149"/>
      <c r="I293" s="184"/>
      <c r="J293" s="149">
        <v>259</v>
      </c>
      <c r="K293" s="149">
        <f>259</f>
        <v>259</v>
      </c>
      <c r="L293" s="149">
        <v>0</v>
      </c>
      <c r="M293" s="184"/>
      <c r="N293" s="20"/>
    </row>
    <row r="294" spans="1:14" s="33" customFormat="1" ht="51" customHeight="1">
      <c r="A294" s="115"/>
      <c r="B294" s="109"/>
      <c r="C294" s="109"/>
      <c r="D294" s="142"/>
      <c r="E294" s="93" t="s">
        <v>383</v>
      </c>
      <c r="F294" s="149">
        <v>41</v>
      </c>
      <c r="G294" s="149">
        <f>41</f>
        <v>41</v>
      </c>
      <c r="H294" s="149">
        <v>0</v>
      </c>
      <c r="I294" s="184"/>
      <c r="J294" s="149"/>
      <c r="K294" s="149"/>
      <c r="L294" s="149"/>
      <c r="M294" s="184"/>
      <c r="N294" s="20"/>
    </row>
    <row r="295" spans="1:14" s="33" customFormat="1" ht="271.5" customHeight="1">
      <c r="A295" s="115">
        <v>2817691</v>
      </c>
      <c r="B295" s="109" t="s">
        <v>224</v>
      </c>
      <c r="C295" s="109" t="s">
        <v>9</v>
      </c>
      <c r="D295" s="110" t="s">
        <v>223</v>
      </c>
      <c r="E295" s="99" t="s">
        <v>225</v>
      </c>
      <c r="F295" s="149"/>
      <c r="G295" s="149"/>
      <c r="H295" s="149"/>
      <c r="I295" s="184"/>
      <c r="J295" s="149">
        <v>90.9</v>
      </c>
      <c r="K295" s="149">
        <v>90.9</v>
      </c>
      <c r="L295" s="149">
        <v>59.5</v>
      </c>
      <c r="M295" s="184"/>
      <c r="N295" s="20"/>
    </row>
    <row r="296" spans="1:14" s="25" customFormat="1" ht="36.75" customHeight="1">
      <c r="A296" s="23"/>
      <c r="B296" s="23"/>
      <c r="C296" s="23"/>
      <c r="D296" s="108" t="s">
        <v>13</v>
      </c>
      <c r="E296" s="19"/>
      <c r="F296" s="148">
        <f>F282+F288</f>
        <v>190.6</v>
      </c>
      <c r="G296" s="148">
        <f>G282+G288</f>
        <v>190.6</v>
      </c>
      <c r="H296" s="148">
        <f>H282+H288</f>
        <v>37.4</v>
      </c>
      <c r="I296" s="150">
        <f>H296/F296*100</f>
        <v>19.62224554039874</v>
      </c>
      <c r="J296" s="148">
        <f>J288+J282</f>
        <v>444.9</v>
      </c>
      <c r="K296" s="148">
        <f>K288+K282</f>
        <v>419.9</v>
      </c>
      <c r="L296" s="148">
        <f>L288+L282</f>
        <v>81.1</v>
      </c>
      <c r="M296" s="150">
        <f>L296/J296*100</f>
        <v>18.228815464149246</v>
      </c>
      <c r="N296" s="46"/>
    </row>
    <row r="297" spans="1:14" s="33" customFormat="1" ht="127.5" customHeight="1">
      <c r="A297" s="107" t="s">
        <v>319</v>
      </c>
      <c r="B297" s="120"/>
      <c r="C297" s="120"/>
      <c r="D297" s="108" t="s">
        <v>507</v>
      </c>
      <c r="E297" s="94"/>
      <c r="F297" s="148"/>
      <c r="G297" s="148"/>
      <c r="H297" s="148"/>
      <c r="I297" s="150"/>
      <c r="J297" s="148"/>
      <c r="K297" s="148"/>
      <c r="L297" s="148"/>
      <c r="M297" s="150"/>
      <c r="N297" s="20"/>
    </row>
    <row r="298" spans="1:14" s="33" customFormat="1" ht="105" customHeight="1">
      <c r="A298" s="211" t="s">
        <v>320</v>
      </c>
      <c r="B298" s="120"/>
      <c r="C298" s="120"/>
      <c r="D298" s="110" t="s">
        <v>68</v>
      </c>
      <c r="E298" s="94"/>
      <c r="F298" s="148"/>
      <c r="G298" s="148"/>
      <c r="H298" s="148"/>
      <c r="I298" s="150"/>
      <c r="J298" s="148"/>
      <c r="K298" s="148"/>
      <c r="L298" s="148"/>
      <c r="M298" s="150"/>
      <c r="N298" s="20"/>
    </row>
    <row r="299" spans="1:14" s="33" customFormat="1" ht="63.75" customHeight="1">
      <c r="A299" s="107"/>
      <c r="B299" s="107"/>
      <c r="C299" s="107"/>
      <c r="D299" s="113"/>
      <c r="E299" s="119" t="s">
        <v>90</v>
      </c>
      <c r="F299" s="152">
        <f>F301+F300</f>
        <v>90</v>
      </c>
      <c r="G299" s="152">
        <f>G301+G300</f>
        <v>90</v>
      </c>
      <c r="H299" s="152">
        <f>H301+H300</f>
        <v>72.1</v>
      </c>
      <c r="I299" s="186">
        <f>H299/F299*100</f>
        <v>80.1111111111111</v>
      </c>
      <c r="J299" s="152">
        <f>J301+J300</f>
        <v>941</v>
      </c>
      <c r="K299" s="152">
        <f>K301+K300</f>
        <v>941</v>
      </c>
      <c r="L299" s="152">
        <f>L301+L300</f>
        <v>669.8</v>
      </c>
      <c r="M299" s="186">
        <f>L299/J299*100</f>
        <v>71.17959617428268</v>
      </c>
      <c r="N299" s="20"/>
    </row>
    <row r="300" spans="1:14" s="33" customFormat="1" ht="73.5" customHeight="1">
      <c r="A300" s="102" t="s">
        <v>321</v>
      </c>
      <c r="B300" s="102" t="s">
        <v>187</v>
      </c>
      <c r="C300" s="102" t="s">
        <v>9</v>
      </c>
      <c r="D300" s="110" t="s">
        <v>188</v>
      </c>
      <c r="E300" s="121" t="s">
        <v>343</v>
      </c>
      <c r="F300" s="149">
        <v>59</v>
      </c>
      <c r="G300" s="149">
        <v>59</v>
      </c>
      <c r="H300" s="149">
        <v>48.1</v>
      </c>
      <c r="I300" s="184"/>
      <c r="J300" s="149">
        <v>941</v>
      </c>
      <c r="K300" s="149">
        <v>941</v>
      </c>
      <c r="L300" s="149">
        <v>669.8</v>
      </c>
      <c r="M300" s="184"/>
      <c r="N300" s="20"/>
    </row>
    <row r="301" spans="1:14" s="33" customFormat="1" ht="76.5" customHeight="1">
      <c r="A301" s="102" t="s">
        <v>322</v>
      </c>
      <c r="B301" s="102" t="s">
        <v>323</v>
      </c>
      <c r="C301" s="102" t="s">
        <v>89</v>
      </c>
      <c r="D301" s="110" t="s">
        <v>324</v>
      </c>
      <c r="E301" s="121" t="s">
        <v>325</v>
      </c>
      <c r="F301" s="149">
        <v>31</v>
      </c>
      <c r="G301" s="149">
        <v>31</v>
      </c>
      <c r="H301" s="149">
        <v>24</v>
      </c>
      <c r="I301" s="184"/>
      <c r="J301" s="149"/>
      <c r="K301" s="149"/>
      <c r="L301" s="149"/>
      <c r="M301" s="184"/>
      <c r="N301" s="20"/>
    </row>
    <row r="302" spans="1:14" s="33" customFormat="1" ht="67.5" customHeight="1">
      <c r="A302" s="122"/>
      <c r="B302" s="112"/>
      <c r="C302" s="112"/>
      <c r="D302" s="110"/>
      <c r="E302" s="94" t="s">
        <v>394</v>
      </c>
      <c r="F302" s="148">
        <f>SUM(F303:F304)</f>
        <v>187.8</v>
      </c>
      <c r="G302" s="148">
        <f aca="true" t="shared" si="13" ref="G302:L302">SUM(G303:G304)</f>
        <v>172.5</v>
      </c>
      <c r="H302" s="148">
        <f t="shared" si="13"/>
        <v>128.89999999999998</v>
      </c>
      <c r="I302" s="150">
        <f>H302/F302*100</f>
        <v>68.63684771033012</v>
      </c>
      <c r="J302" s="148">
        <f t="shared" si="13"/>
        <v>37.5</v>
      </c>
      <c r="K302" s="148">
        <f t="shared" si="13"/>
        <v>37.5</v>
      </c>
      <c r="L302" s="148">
        <f t="shared" si="13"/>
        <v>34.7</v>
      </c>
      <c r="M302" s="150">
        <f>L302/J302*100</f>
        <v>92.53333333333335</v>
      </c>
      <c r="N302" s="20"/>
    </row>
    <row r="303" spans="1:14" s="33" customFormat="1" ht="89.25" customHeight="1">
      <c r="A303" s="102" t="s">
        <v>326</v>
      </c>
      <c r="B303" s="102" t="s">
        <v>327</v>
      </c>
      <c r="C303" s="102" t="s">
        <v>69</v>
      </c>
      <c r="D303" s="110" t="s">
        <v>328</v>
      </c>
      <c r="E303" s="93" t="s">
        <v>426</v>
      </c>
      <c r="F303" s="149">
        <v>62.9</v>
      </c>
      <c r="G303" s="149">
        <v>47.6</v>
      </c>
      <c r="H303" s="149">
        <v>38.3</v>
      </c>
      <c r="I303" s="184"/>
      <c r="J303" s="149"/>
      <c r="K303" s="149"/>
      <c r="L303" s="149"/>
      <c r="M303" s="184"/>
      <c r="N303" s="20"/>
    </row>
    <row r="304" spans="1:14" s="33" customFormat="1" ht="137.25" customHeight="1">
      <c r="A304" s="102"/>
      <c r="B304" s="102"/>
      <c r="C304" s="102"/>
      <c r="D304" s="116"/>
      <c r="E304" s="93" t="s">
        <v>427</v>
      </c>
      <c r="F304" s="149">
        <v>124.9</v>
      </c>
      <c r="G304" s="149">
        <v>124.9</v>
      </c>
      <c r="H304" s="149">
        <v>90.6</v>
      </c>
      <c r="I304" s="184"/>
      <c r="J304" s="149">
        <v>37.5</v>
      </c>
      <c r="K304" s="149">
        <v>37.5</v>
      </c>
      <c r="L304" s="149">
        <v>34.7</v>
      </c>
      <c r="M304" s="184"/>
      <c r="N304" s="20"/>
    </row>
    <row r="305" spans="1:14" s="5" customFormat="1" ht="36" customHeight="1">
      <c r="A305" s="174"/>
      <c r="B305" s="177"/>
      <c r="C305" s="177"/>
      <c r="D305" s="172" t="s">
        <v>13</v>
      </c>
      <c r="E305" s="171"/>
      <c r="F305" s="148">
        <f>F302+F299</f>
        <v>277.8</v>
      </c>
      <c r="G305" s="148">
        <f>G302+G299</f>
        <v>262.5</v>
      </c>
      <c r="H305" s="148">
        <f>H302+H299</f>
        <v>200.99999999999997</v>
      </c>
      <c r="I305" s="150">
        <f>H305/F305*100</f>
        <v>72.35421166306693</v>
      </c>
      <c r="J305" s="148">
        <f>J302+J299</f>
        <v>978.5</v>
      </c>
      <c r="K305" s="148">
        <f>K302+K299</f>
        <v>978.5</v>
      </c>
      <c r="L305" s="148">
        <f>L302+L299</f>
        <v>704.5</v>
      </c>
      <c r="M305" s="150">
        <f>L305/J305*100</f>
        <v>71.9979560551865</v>
      </c>
      <c r="N305" s="4"/>
    </row>
    <row r="306" spans="1:14" s="33" customFormat="1" ht="99" customHeight="1">
      <c r="A306" s="92">
        <v>3700000</v>
      </c>
      <c r="B306" s="112"/>
      <c r="C306" s="112"/>
      <c r="D306" s="108" t="s">
        <v>412</v>
      </c>
      <c r="E306" s="94"/>
      <c r="F306" s="148"/>
      <c r="G306" s="148"/>
      <c r="H306" s="148"/>
      <c r="I306" s="150"/>
      <c r="J306" s="148"/>
      <c r="K306" s="148"/>
      <c r="L306" s="148"/>
      <c r="M306" s="150"/>
      <c r="N306" s="20"/>
    </row>
    <row r="307" spans="1:14" s="33" customFormat="1" ht="93.75" customHeight="1">
      <c r="A307" s="115">
        <v>3710000</v>
      </c>
      <c r="B307" s="112"/>
      <c r="C307" s="112"/>
      <c r="D307" s="110" t="s">
        <v>395</v>
      </c>
      <c r="E307" s="94"/>
      <c r="F307" s="148"/>
      <c r="G307" s="148"/>
      <c r="H307" s="148"/>
      <c r="I307" s="150"/>
      <c r="J307" s="148"/>
      <c r="K307" s="148"/>
      <c r="L307" s="148"/>
      <c r="M307" s="150"/>
      <c r="N307" s="20"/>
    </row>
    <row r="308" spans="1:15" s="33" customFormat="1" ht="81.75" customHeight="1">
      <c r="A308" s="102" t="s">
        <v>329</v>
      </c>
      <c r="B308" s="102" t="s">
        <v>187</v>
      </c>
      <c r="C308" s="102" t="s">
        <v>9</v>
      </c>
      <c r="D308" s="103" t="s">
        <v>188</v>
      </c>
      <c r="E308" s="108" t="s">
        <v>413</v>
      </c>
      <c r="F308" s="149">
        <v>288.1</v>
      </c>
      <c r="G308" s="149">
        <v>8.2</v>
      </c>
      <c r="H308" s="149">
        <v>0</v>
      </c>
      <c r="I308" s="184">
        <f>H308/F308*100</f>
        <v>0</v>
      </c>
      <c r="J308" s="149">
        <v>0</v>
      </c>
      <c r="K308" s="149"/>
      <c r="L308" s="149"/>
      <c r="M308" s="184"/>
      <c r="N308" s="20"/>
      <c r="O308" s="47"/>
    </row>
    <row r="309" spans="1:14" s="5" customFormat="1" ht="39" customHeight="1">
      <c r="A309" s="23"/>
      <c r="B309" s="23"/>
      <c r="C309" s="23"/>
      <c r="D309" s="108" t="s">
        <v>13</v>
      </c>
      <c r="E309" s="94"/>
      <c r="F309" s="148">
        <f>F308</f>
        <v>288.1</v>
      </c>
      <c r="G309" s="148">
        <f>G308</f>
        <v>8.2</v>
      </c>
      <c r="H309" s="148">
        <f>H308</f>
        <v>0</v>
      </c>
      <c r="I309" s="150">
        <f>H309/F309*100</f>
        <v>0</v>
      </c>
      <c r="J309" s="148">
        <f>J308</f>
        <v>0</v>
      </c>
      <c r="K309" s="148"/>
      <c r="L309" s="148"/>
      <c r="M309" s="150"/>
      <c r="N309" s="4"/>
    </row>
    <row r="310" spans="1:16" s="33" customFormat="1" ht="41.25" customHeight="1">
      <c r="A310" s="115"/>
      <c r="B310" s="112"/>
      <c r="C310" s="112"/>
      <c r="D310" s="170" t="s">
        <v>70</v>
      </c>
      <c r="E310" s="171"/>
      <c r="F310" s="148">
        <f>F28+F50+F97+F102+F129+F273+F296+F305+F309+F106</f>
        <v>44026.399999999994</v>
      </c>
      <c r="G310" s="148">
        <f>G28+G50+G97+G102+G129+G273+G296+G305+G309+G106</f>
        <v>38478.1</v>
      </c>
      <c r="H310" s="148">
        <f>H28+H50+H97+H102+H129+H273+H296+H305+H309+H106</f>
        <v>32762.400000000005</v>
      </c>
      <c r="I310" s="150">
        <f>H310/F310*100</f>
        <v>74.4153507895263</v>
      </c>
      <c r="J310" s="148">
        <f>J28+J50+J97+J102+J129+J273+J296+J305+J309+J106</f>
        <v>36482.600000000006</v>
      </c>
      <c r="K310" s="148">
        <f>K28+K50+K97+K102+K129+K273+K296+K305+K309+K106</f>
        <v>36135.3</v>
      </c>
      <c r="L310" s="148">
        <f>L28+L50+L97+L102+L129+L273+L296+L305+L309+L106</f>
        <v>22288.4</v>
      </c>
      <c r="M310" s="150">
        <f>L310/J310*100</f>
        <v>61.09323348664842</v>
      </c>
      <c r="N310" s="213">
        <f>H310+L310</f>
        <v>55050.8</v>
      </c>
      <c r="O310" s="42"/>
      <c r="P310" s="42"/>
    </row>
    <row r="311" spans="1:14" s="166" customFormat="1" ht="96.75" customHeight="1">
      <c r="A311" s="229" t="s">
        <v>71</v>
      </c>
      <c r="B311" s="229"/>
      <c r="C311" s="229"/>
      <c r="D311" s="229"/>
      <c r="E311" s="163"/>
      <c r="F311" s="164"/>
      <c r="G311" s="164"/>
      <c r="H311" s="164"/>
      <c r="I311" s="188"/>
      <c r="J311" s="230" t="s">
        <v>72</v>
      </c>
      <c r="K311" s="230"/>
      <c r="L311" s="230"/>
      <c r="M311" s="230"/>
      <c r="N311" s="165"/>
    </row>
    <row r="312" spans="1:11" s="30" customFormat="1" ht="48" customHeight="1">
      <c r="A312" s="53"/>
      <c r="B312" s="53"/>
      <c r="C312" s="53"/>
      <c r="D312" s="48"/>
      <c r="E312" s="35"/>
      <c r="F312" s="49"/>
      <c r="G312" s="49"/>
      <c r="H312" s="49"/>
      <c r="I312" s="189"/>
      <c r="J312" s="49"/>
      <c r="K312" s="157"/>
    </row>
    <row r="313" spans="1:14" s="5" customFormat="1" ht="30.75" customHeight="1">
      <c r="A313" s="212"/>
      <c r="B313" s="50"/>
      <c r="C313" s="50"/>
      <c r="D313" s="51"/>
      <c r="E313" s="36"/>
      <c r="F313" s="52"/>
      <c r="G313" s="52"/>
      <c r="H313" s="52"/>
      <c r="I313" s="190"/>
      <c r="J313" s="52"/>
      <c r="K313" s="52"/>
      <c r="L313" s="52"/>
      <c r="M313" s="190"/>
      <c r="N313" s="20"/>
    </row>
    <row r="314" spans="1:14" s="33" customFormat="1" ht="15.75" customHeight="1">
      <c r="A314" s="15"/>
      <c r="B314" s="53"/>
      <c r="C314" s="53"/>
      <c r="D314" s="43"/>
      <c r="E314" s="40"/>
      <c r="F314" s="49"/>
      <c r="G314" s="49"/>
      <c r="H314" s="49"/>
      <c r="I314" s="189"/>
      <c r="J314" s="49"/>
      <c r="K314" s="49"/>
      <c r="L314" s="49"/>
      <c r="M314" s="189"/>
      <c r="N314" s="42"/>
    </row>
    <row r="315" spans="1:14" s="5" customFormat="1" ht="31.5" customHeight="1">
      <c r="A315" s="15"/>
      <c r="B315" s="53"/>
      <c r="C315" s="53"/>
      <c r="D315" s="48"/>
      <c r="E315" s="35"/>
      <c r="F315" s="49"/>
      <c r="G315" s="49"/>
      <c r="H315" s="49"/>
      <c r="I315" s="189"/>
      <c r="J315" s="49"/>
      <c r="K315" s="49"/>
      <c r="L315" s="49"/>
      <c r="M315" s="189"/>
      <c r="N315" s="4"/>
    </row>
    <row r="316" spans="1:14" s="21" customFormat="1" ht="21.75" customHeight="1">
      <c r="A316" s="54"/>
      <c r="B316" s="55"/>
      <c r="C316" s="55"/>
      <c r="D316" s="56"/>
      <c r="E316" s="36"/>
      <c r="F316" s="52"/>
      <c r="G316" s="52"/>
      <c r="H316" s="52"/>
      <c r="I316" s="190"/>
      <c r="J316" s="52"/>
      <c r="K316" s="52"/>
      <c r="L316" s="52"/>
      <c r="M316" s="190"/>
      <c r="N316" s="20"/>
    </row>
    <row r="317" spans="1:14" s="21" customFormat="1" ht="33.75" customHeight="1">
      <c r="A317" s="54"/>
      <c r="B317" s="55"/>
      <c r="C317" s="55"/>
      <c r="D317" s="56"/>
      <c r="E317" s="36"/>
      <c r="F317" s="52"/>
      <c r="G317" s="52"/>
      <c r="H317" s="52"/>
      <c r="I317" s="190"/>
      <c r="J317" s="52"/>
      <c r="K317" s="52"/>
      <c r="L317" s="52"/>
      <c r="M317" s="190"/>
      <c r="N317" s="20"/>
    </row>
    <row r="318" spans="1:14" s="5" customFormat="1" ht="55.5" customHeight="1">
      <c r="A318" s="54"/>
      <c r="B318" s="72"/>
      <c r="C318" s="72"/>
      <c r="D318" s="57"/>
      <c r="E318" s="18"/>
      <c r="F318" s="52"/>
      <c r="G318" s="52"/>
      <c r="H318" s="52"/>
      <c r="I318" s="190"/>
      <c r="J318" s="58"/>
      <c r="K318" s="58"/>
      <c r="L318" s="58"/>
      <c r="M318" s="192"/>
      <c r="N318" s="4"/>
    </row>
    <row r="319" spans="1:14" s="21" customFormat="1" ht="47.25" customHeight="1">
      <c r="A319" s="54"/>
      <c r="B319" s="53"/>
      <c r="C319" s="53"/>
      <c r="D319" s="56"/>
      <c r="E319" s="36"/>
      <c r="F319" s="52"/>
      <c r="G319" s="52"/>
      <c r="H319" s="52"/>
      <c r="I319" s="190"/>
      <c r="J319" s="52"/>
      <c r="K319" s="52"/>
      <c r="L319" s="52"/>
      <c r="M319" s="190"/>
      <c r="N319" s="20"/>
    </row>
    <row r="320" spans="1:14" s="5" customFormat="1" ht="31.5" customHeight="1">
      <c r="A320" s="53"/>
      <c r="B320" s="53"/>
      <c r="C320" s="53"/>
      <c r="D320" s="59"/>
      <c r="E320" s="40"/>
      <c r="F320" s="52"/>
      <c r="G320" s="52"/>
      <c r="H320" s="52"/>
      <c r="I320" s="190"/>
      <c r="J320" s="49"/>
      <c r="K320" s="49"/>
      <c r="L320" s="49"/>
      <c r="M320" s="189"/>
      <c r="N320" s="20"/>
    </row>
    <row r="321" spans="1:14" s="5" customFormat="1" ht="60.75" customHeight="1">
      <c r="A321" s="53"/>
      <c r="B321" s="53"/>
      <c r="C321" s="53"/>
      <c r="D321" s="43"/>
      <c r="E321" s="40"/>
      <c r="F321" s="52"/>
      <c r="G321" s="52"/>
      <c r="H321" s="52"/>
      <c r="I321" s="190"/>
      <c r="J321" s="49"/>
      <c r="K321" s="49"/>
      <c r="L321" s="49"/>
      <c r="M321" s="189"/>
      <c r="N321" s="20"/>
    </row>
    <row r="322" spans="1:14" s="5" customFormat="1" ht="47.25" customHeight="1">
      <c r="A322" s="53"/>
      <c r="B322" s="53"/>
      <c r="C322" s="53"/>
      <c r="D322" s="43"/>
      <c r="E322" s="40"/>
      <c r="F322" s="52"/>
      <c r="G322" s="52"/>
      <c r="H322" s="52"/>
      <c r="I322" s="190"/>
      <c r="J322" s="49"/>
      <c r="K322" s="49"/>
      <c r="L322" s="49"/>
      <c r="M322" s="189"/>
      <c r="N322" s="20"/>
    </row>
    <row r="323" spans="1:14" s="5" customFormat="1" ht="31.5" customHeight="1">
      <c r="A323" s="53"/>
      <c r="B323" s="53"/>
      <c r="C323" s="53"/>
      <c r="D323" s="43"/>
      <c r="E323" s="40"/>
      <c r="F323" s="52"/>
      <c r="G323" s="52"/>
      <c r="H323" s="52"/>
      <c r="I323" s="190"/>
      <c r="J323" s="49"/>
      <c r="K323" s="49"/>
      <c r="L323" s="49"/>
      <c r="M323" s="189"/>
      <c r="N323" s="20"/>
    </row>
    <row r="324" spans="1:14" s="5" customFormat="1" ht="45.75" customHeight="1">
      <c r="A324" s="53"/>
      <c r="B324" s="53"/>
      <c r="C324" s="53"/>
      <c r="D324" s="48"/>
      <c r="E324" s="35"/>
      <c r="F324" s="52"/>
      <c r="G324" s="52"/>
      <c r="H324" s="52"/>
      <c r="I324" s="190"/>
      <c r="J324" s="49"/>
      <c r="K324" s="49"/>
      <c r="L324" s="49"/>
      <c r="M324" s="189"/>
      <c r="N324" s="4"/>
    </row>
    <row r="325" spans="1:14" s="5" customFormat="1" ht="46.5" customHeight="1">
      <c r="A325" s="53"/>
      <c r="B325" s="53"/>
      <c r="C325" s="53"/>
      <c r="D325" s="43"/>
      <c r="E325" s="36"/>
      <c r="F325" s="52"/>
      <c r="G325" s="52"/>
      <c r="H325" s="52"/>
      <c r="I325" s="190"/>
      <c r="J325" s="52"/>
      <c r="K325" s="52"/>
      <c r="L325" s="52"/>
      <c r="M325" s="190"/>
      <c r="N325" s="20"/>
    </row>
    <row r="326" spans="1:14" s="5" customFormat="1" ht="35.25" customHeight="1">
      <c r="A326" s="53"/>
      <c r="B326" s="53"/>
      <c r="C326" s="53"/>
      <c r="D326" s="43"/>
      <c r="E326" s="40"/>
      <c r="F326" s="52"/>
      <c r="G326" s="52"/>
      <c r="H326" s="52"/>
      <c r="I326" s="190"/>
      <c r="J326" s="49"/>
      <c r="K326" s="49"/>
      <c r="L326" s="49"/>
      <c r="M326" s="189"/>
      <c r="N326" s="20"/>
    </row>
    <row r="327" spans="1:14" s="5" customFormat="1" ht="50.25" customHeight="1">
      <c r="A327" s="212"/>
      <c r="B327" s="50"/>
      <c r="C327" s="50"/>
      <c r="D327" s="56"/>
      <c r="E327" s="36"/>
      <c r="F327" s="52"/>
      <c r="G327" s="52"/>
      <c r="H327" s="52"/>
      <c r="I327" s="190"/>
      <c r="J327" s="52"/>
      <c r="K327" s="52"/>
      <c r="L327" s="52"/>
      <c r="M327" s="190"/>
      <c r="N327" s="20"/>
    </row>
    <row r="328" spans="1:14" s="21" customFormat="1" ht="30.75" customHeight="1">
      <c r="A328" s="54"/>
      <c r="B328" s="55"/>
      <c r="C328" s="55"/>
      <c r="D328" s="56"/>
      <c r="E328" s="36"/>
      <c r="F328" s="52"/>
      <c r="G328" s="52"/>
      <c r="H328" s="52"/>
      <c r="I328" s="190"/>
      <c r="J328" s="52"/>
      <c r="K328" s="52"/>
      <c r="L328" s="52"/>
      <c r="M328" s="190"/>
      <c r="N328" s="60"/>
    </row>
    <row r="329" spans="1:14" s="5" customFormat="1" ht="56.25" customHeight="1">
      <c r="A329" s="54"/>
      <c r="B329" s="212"/>
      <c r="C329" s="212"/>
      <c r="D329" s="61"/>
      <c r="E329" s="18"/>
      <c r="F329" s="52"/>
      <c r="G329" s="52"/>
      <c r="H329" s="52"/>
      <c r="I329" s="190"/>
      <c r="J329" s="58"/>
      <c r="K329" s="58"/>
      <c r="L329" s="58"/>
      <c r="M329" s="192"/>
      <c r="N329" s="4"/>
    </row>
    <row r="330" spans="1:14" s="5" customFormat="1" ht="44.25" customHeight="1">
      <c r="A330" s="15"/>
      <c r="B330" s="55"/>
      <c r="C330" s="55"/>
      <c r="D330" s="62"/>
      <c r="E330" s="36"/>
      <c r="F330" s="52"/>
      <c r="G330" s="52"/>
      <c r="H330" s="52"/>
      <c r="I330" s="190"/>
      <c r="J330" s="52"/>
      <c r="K330" s="52"/>
      <c r="L330" s="52"/>
      <c r="M330" s="190"/>
      <c r="N330" s="20"/>
    </row>
    <row r="331" spans="1:14" s="5" customFormat="1" ht="64.5" customHeight="1">
      <c r="A331" s="15"/>
      <c r="B331" s="53"/>
      <c r="C331" s="53"/>
      <c r="D331" s="63"/>
      <c r="E331" s="36"/>
      <c r="F331" s="49"/>
      <c r="G331" s="49"/>
      <c r="H331" s="49"/>
      <c r="I331" s="189"/>
      <c r="J331" s="49"/>
      <c r="K331" s="49"/>
      <c r="L331" s="49"/>
      <c r="M331" s="189"/>
      <c r="N331" s="20"/>
    </row>
    <row r="332" spans="1:14" s="5" customFormat="1" ht="50.25" customHeight="1">
      <c r="A332" s="53"/>
      <c r="B332" s="53"/>
      <c r="C332" s="53"/>
      <c r="D332" s="48"/>
      <c r="E332" s="35"/>
      <c r="F332" s="49"/>
      <c r="G332" s="49"/>
      <c r="H332" s="49"/>
      <c r="I332" s="189"/>
      <c r="J332" s="49"/>
      <c r="K332" s="49"/>
      <c r="L332" s="49"/>
      <c r="M332" s="189"/>
      <c r="N332" s="4"/>
    </row>
    <row r="333" spans="1:14" s="5" customFormat="1" ht="92.25" customHeight="1">
      <c r="A333" s="53"/>
      <c r="B333" s="53"/>
      <c r="C333" s="53"/>
      <c r="D333" s="48"/>
      <c r="E333" s="35"/>
      <c r="F333" s="49"/>
      <c r="G333" s="49"/>
      <c r="H333" s="49"/>
      <c r="I333" s="189"/>
      <c r="J333" s="49"/>
      <c r="K333" s="49"/>
      <c r="L333" s="49"/>
      <c r="M333" s="189"/>
      <c r="N333" s="4"/>
    </row>
    <row r="334" spans="1:14" s="5" customFormat="1" ht="22.5" customHeight="1">
      <c r="A334" s="15"/>
      <c r="B334" s="53"/>
      <c r="C334" s="53"/>
      <c r="D334" s="56"/>
      <c r="E334" s="36"/>
      <c r="F334" s="52"/>
      <c r="G334" s="52"/>
      <c r="H334" s="52"/>
      <c r="I334" s="190"/>
      <c r="J334" s="52"/>
      <c r="K334" s="52"/>
      <c r="L334" s="52"/>
      <c r="M334" s="190"/>
      <c r="N334" s="20"/>
    </row>
    <row r="335" spans="1:14" s="21" customFormat="1" ht="33" customHeight="1">
      <c r="A335" s="54"/>
      <c r="B335" s="55"/>
      <c r="C335" s="55"/>
      <c r="D335" s="56"/>
      <c r="E335" s="36"/>
      <c r="F335" s="52"/>
      <c r="G335" s="52"/>
      <c r="H335" s="52"/>
      <c r="I335" s="190"/>
      <c r="J335" s="52"/>
      <c r="K335" s="52"/>
      <c r="L335" s="52"/>
      <c r="M335" s="190"/>
      <c r="N335" s="41"/>
    </row>
    <row r="336" spans="1:14" s="5" customFormat="1" ht="33.75" customHeight="1">
      <c r="A336" s="54"/>
      <c r="B336" s="53"/>
      <c r="C336" s="53"/>
      <c r="D336" s="64"/>
      <c r="E336" s="18"/>
      <c r="F336" s="52"/>
      <c r="G336" s="52"/>
      <c r="H336" s="52"/>
      <c r="I336" s="190"/>
      <c r="J336" s="52"/>
      <c r="K336" s="52"/>
      <c r="L336" s="52"/>
      <c r="M336" s="190"/>
      <c r="N336" s="4"/>
    </row>
    <row r="337" spans="1:14" s="5" customFormat="1" ht="46.5" customHeight="1">
      <c r="A337" s="15"/>
      <c r="B337" s="53"/>
      <c r="C337" s="53"/>
      <c r="D337" s="56"/>
      <c r="E337" s="36"/>
      <c r="F337" s="52"/>
      <c r="G337" s="52"/>
      <c r="H337" s="52"/>
      <c r="I337" s="190"/>
      <c r="J337" s="52"/>
      <c r="K337" s="52"/>
      <c r="L337" s="52"/>
      <c r="M337" s="190"/>
      <c r="N337" s="20"/>
    </row>
    <row r="338" spans="1:14" s="5" customFormat="1" ht="33" customHeight="1">
      <c r="A338" s="15"/>
      <c r="B338" s="53"/>
      <c r="C338" s="53"/>
      <c r="D338" s="59"/>
      <c r="E338" s="40"/>
      <c r="F338" s="49"/>
      <c r="G338" s="49"/>
      <c r="H338" s="49"/>
      <c r="I338" s="189"/>
      <c r="J338" s="49"/>
      <c r="K338" s="49"/>
      <c r="L338" s="49"/>
      <c r="M338" s="189"/>
      <c r="N338" s="20"/>
    </row>
    <row r="339" spans="1:14" s="5" customFormat="1" ht="35.25" customHeight="1">
      <c r="A339" s="15"/>
      <c r="B339" s="53"/>
      <c r="C339" s="53"/>
      <c r="D339" s="56"/>
      <c r="E339" s="40"/>
      <c r="F339" s="52"/>
      <c r="G339" s="52"/>
      <c r="H339" s="52"/>
      <c r="I339" s="190"/>
      <c r="J339" s="52"/>
      <c r="K339" s="52"/>
      <c r="L339" s="52"/>
      <c r="M339" s="190"/>
      <c r="N339" s="20"/>
    </row>
    <row r="340" spans="1:14" s="5" customFormat="1" ht="38.25" customHeight="1">
      <c r="A340" s="54"/>
      <c r="B340" s="55"/>
      <c r="C340" s="55"/>
      <c r="D340" s="56"/>
      <c r="E340" s="40"/>
      <c r="F340" s="52"/>
      <c r="G340" s="52"/>
      <c r="H340" s="52"/>
      <c r="I340" s="190"/>
      <c r="J340" s="52"/>
      <c r="K340" s="52"/>
      <c r="L340" s="52"/>
      <c r="M340" s="190"/>
      <c r="N340" s="20"/>
    </row>
    <row r="341" spans="1:14" s="5" customFormat="1" ht="60" customHeight="1">
      <c r="A341" s="54"/>
      <c r="B341" s="53"/>
      <c r="C341" s="53"/>
      <c r="D341" s="65"/>
      <c r="E341" s="18"/>
      <c r="F341" s="52"/>
      <c r="G341" s="52"/>
      <c r="H341" s="52"/>
      <c r="I341" s="190"/>
      <c r="J341" s="52"/>
      <c r="K341" s="52"/>
      <c r="L341" s="52"/>
      <c r="M341" s="190"/>
      <c r="N341" s="4"/>
    </row>
    <row r="342" spans="1:14" s="5" customFormat="1" ht="48" customHeight="1">
      <c r="A342" s="15"/>
      <c r="B342" s="53"/>
      <c r="C342" s="53"/>
      <c r="D342" s="56"/>
      <c r="E342" s="36"/>
      <c r="F342" s="52"/>
      <c r="G342" s="52"/>
      <c r="H342" s="52"/>
      <c r="I342" s="190"/>
      <c r="J342" s="52"/>
      <c r="K342" s="52"/>
      <c r="L342" s="52"/>
      <c r="M342" s="190"/>
      <c r="N342" s="20"/>
    </row>
    <row r="343" spans="1:14" s="5" customFormat="1" ht="34.5" customHeight="1">
      <c r="A343" s="15"/>
      <c r="B343" s="53"/>
      <c r="C343" s="53"/>
      <c r="D343" s="59"/>
      <c r="E343" s="33"/>
      <c r="F343" s="49"/>
      <c r="G343" s="49"/>
      <c r="H343" s="49"/>
      <c r="I343" s="189"/>
      <c r="J343" s="49"/>
      <c r="K343" s="49"/>
      <c r="L343" s="49"/>
      <c r="M343" s="189"/>
      <c r="N343" s="20"/>
    </row>
    <row r="344" spans="1:14" s="5" customFormat="1" ht="35.25" customHeight="1">
      <c r="A344" s="15"/>
      <c r="B344" s="53"/>
      <c r="C344" s="53"/>
      <c r="D344" s="59"/>
      <c r="E344" s="36"/>
      <c r="F344" s="49"/>
      <c r="G344" s="49"/>
      <c r="H344" s="49"/>
      <c r="I344" s="189"/>
      <c r="J344" s="52"/>
      <c r="K344" s="52"/>
      <c r="L344" s="52"/>
      <c r="M344" s="190"/>
      <c r="N344" s="20"/>
    </row>
    <row r="345" spans="1:14" s="5" customFormat="1" ht="34.5" customHeight="1">
      <c r="A345" s="15"/>
      <c r="B345" s="53"/>
      <c r="C345" s="53"/>
      <c r="D345" s="59"/>
      <c r="E345" s="33"/>
      <c r="F345" s="49"/>
      <c r="G345" s="49"/>
      <c r="H345" s="49"/>
      <c r="I345" s="189"/>
      <c r="J345" s="49"/>
      <c r="K345" s="49"/>
      <c r="L345" s="49"/>
      <c r="M345" s="189"/>
      <c r="N345" s="20"/>
    </row>
    <row r="346" spans="1:14" s="5" customFormat="1" ht="21" customHeight="1">
      <c r="A346" s="15"/>
      <c r="B346" s="53"/>
      <c r="C346" s="53"/>
      <c r="D346" s="56"/>
      <c r="E346" s="40"/>
      <c r="F346" s="52"/>
      <c r="G346" s="52"/>
      <c r="H346" s="52"/>
      <c r="I346" s="190"/>
      <c r="J346" s="52"/>
      <c r="K346" s="52"/>
      <c r="L346" s="52"/>
      <c r="M346" s="190"/>
      <c r="N346" s="20"/>
    </row>
    <row r="347" spans="1:14" s="5" customFormat="1" ht="58.5" customHeight="1">
      <c r="A347" s="55"/>
      <c r="B347" s="55"/>
      <c r="C347" s="55"/>
      <c r="D347" s="66"/>
      <c r="E347" s="40"/>
      <c r="F347" s="52"/>
      <c r="G347" s="52"/>
      <c r="H347" s="52"/>
      <c r="I347" s="190"/>
      <c r="J347" s="52"/>
      <c r="K347" s="52"/>
      <c r="L347" s="52"/>
      <c r="M347" s="190"/>
      <c r="N347" s="20"/>
    </row>
    <row r="348" spans="1:14" s="5" customFormat="1" ht="57.75" customHeight="1">
      <c r="A348" s="54"/>
      <c r="B348" s="212"/>
      <c r="C348" s="212"/>
      <c r="D348" s="65"/>
      <c r="E348" s="18"/>
      <c r="F348" s="52"/>
      <c r="G348" s="52"/>
      <c r="H348" s="52"/>
      <c r="I348" s="190"/>
      <c r="J348" s="58"/>
      <c r="K348" s="58"/>
      <c r="L348" s="58"/>
      <c r="M348" s="190"/>
      <c r="N348" s="4"/>
    </row>
    <row r="349" spans="1:14" s="5" customFormat="1" ht="50.25" customHeight="1">
      <c r="A349" s="15"/>
      <c r="B349" s="53"/>
      <c r="C349" s="53"/>
      <c r="D349" s="56"/>
      <c r="E349" s="36"/>
      <c r="F349" s="52"/>
      <c r="G349" s="52"/>
      <c r="H349" s="52"/>
      <c r="I349" s="190"/>
      <c r="J349" s="52"/>
      <c r="K349" s="52"/>
      <c r="L349" s="52"/>
      <c r="M349" s="190"/>
      <c r="N349" s="20"/>
    </row>
    <row r="350" spans="1:14" s="5" customFormat="1" ht="17.25" customHeight="1">
      <c r="A350" s="53"/>
      <c r="B350" s="53"/>
      <c r="C350" s="53"/>
      <c r="D350" s="43"/>
      <c r="E350" s="40"/>
      <c r="F350" s="49"/>
      <c r="G350" s="49"/>
      <c r="H350" s="49"/>
      <c r="I350" s="189"/>
      <c r="J350" s="49"/>
      <c r="K350" s="49"/>
      <c r="L350" s="49"/>
      <c r="M350" s="189"/>
      <c r="N350" s="20"/>
    </row>
    <row r="351" spans="1:14" s="5" customFormat="1" ht="67.5" customHeight="1">
      <c r="A351" s="15"/>
      <c r="B351" s="55"/>
      <c r="C351" s="55"/>
      <c r="D351" s="56"/>
      <c r="E351" s="36"/>
      <c r="F351" s="52"/>
      <c r="G351" s="52"/>
      <c r="H351" s="52"/>
      <c r="I351" s="190"/>
      <c r="J351" s="52"/>
      <c r="K351" s="52"/>
      <c r="L351" s="52"/>
      <c r="M351" s="190"/>
      <c r="N351" s="20"/>
    </row>
    <row r="352" spans="1:14" s="5" customFormat="1" ht="57" customHeight="1">
      <c r="A352" s="67"/>
      <c r="B352" s="55"/>
      <c r="C352" s="55"/>
      <c r="D352" s="66"/>
      <c r="E352" s="36"/>
      <c r="F352" s="52"/>
      <c r="G352" s="52"/>
      <c r="H352" s="52"/>
      <c r="I352" s="190"/>
      <c r="J352" s="52"/>
      <c r="K352" s="52"/>
      <c r="L352" s="52"/>
      <c r="M352" s="190"/>
      <c r="N352" s="20"/>
    </row>
    <row r="353" spans="1:14" s="5" customFormat="1" ht="60" customHeight="1">
      <c r="A353" s="54"/>
      <c r="B353" s="212"/>
      <c r="C353" s="212"/>
      <c r="D353" s="61"/>
      <c r="E353" s="18"/>
      <c r="F353" s="52"/>
      <c r="G353" s="52"/>
      <c r="H353" s="52"/>
      <c r="I353" s="190"/>
      <c r="J353" s="58"/>
      <c r="K353" s="58"/>
      <c r="L353" s="58"/>
      <c r="M353" s="192"/>
      <c r="N353" s="4"/>
    </row>
    <row r="354" spans="1:14" s="36" customFormat="1" ht="61.5" customHeight="1">
      <c r="A354" s="54"/>
      <c r="B354" s="53"/>
      <c r="C354" s="53"/>
      <c r="D354" s="43"/>
      <c r="F354" s="52"/>
      <c r="G354" s="52"/>
      <c r="H354" s="52"/>
      <c r="I354" s="190"/>
      <c r="J354" s="52"/>
      <c r="K354" s="52"/>
      <c r="L354" s="52"/>
      <c r="M354" s="190"/>
      <c r="N354" s="20"/>
    </row>
    <row r="355" spans="1:14" s="36" customFormat="1" ht="61.5" customHeight="1">
      <c r="A355" s="15"/>
      <c r="B355" s="53"/>
      <c r="C355" s="53"/>
      <c r="D355" s="63"/>
      <c r="F355" s="49"/>
      <c r="G355" s="49"/>
      <c r="H355" s="49"/>
      <c r="I355" s="189"/>
      <c r="J355" s="49"/>
      <c r="K355" s="49"/>
      <c r="L355" s="49"/>
      <c r="M355" s="189"/>
      <c r="N355" s="20"/>
    </row>
    <row r="356" spans="1:14" s="18" customFormat="1" ht="48.75" customHeight="1">
      <c r="A356" s="53"/>
      <c r="B356" s="53"/>
      <c r="C356" s="53"/>
      <c r="D356" s="48"/>
      <c r="E356" s="68"/>
      <c r="F356" s="49"/>
      <c r="G356" s="49"/>
      <c r="H356" s="49"/>
      <c r="I356" s="189"/>
      <c r="J356" s="49"/>
      <c r="K356" s="49"/>
      <c r="L356" s="49"/>
      <c r="M356" s="189"/>
      <c r="N356" s="4"/>
    </row>
    <row r="357" spans="1:14" s="36" customFormat="1" ht="16.5" customHeight="1">
      <c r="A357" s="54"/>
      <c r="B357" s="55"/>
      <c r="C357" s="55"/>
      <c r="D357" s="56"/>
      <c r="F357" s="52"/>
      <c r="G357" s="52"/>
      <c r="H357" s="52"/>
      <c r="I357" s="190"/>
      <c r="J357" s="52"/>
      <c r="K357" s="52"/>
      <c r="L357" s="52"/>
      <c r="M357" s="190"/>
      <c r="N357" s="20"/>
    </row>
    <row r="358" spans="1:256" s="36" customFormat="1" ht="55.5" customHeight="1">
      <c r="A358" s="67"/>
      <c r="B358" s="55"/>
      <c r="C358" s="55"/>
      <c r="D358" s="66"/>
      <c r="E358" s="55"/>
      <c r="F358" s="69"/>
      <c r="G358" s="69"/>
      <c r="H358" s="69"/>
      <c r="I358" s="191"/>
      <c r="J358" s="70"/>
      <c r="K358" s="70"/>
      <c r="L358" s="70"/>
      <c r="M358" s="203"/>
      <c r="N358" s="55"/>
      <c r="O358" s="55"/>
      <c r="P358" s="66"/>
      <c r="Q358" s="67"/>
      <c r="R358" s="55"/>
      <c r="S358" s="55"/>
      <c r="T358" s="66"/>
      <c r="U358" s="67"/>
      <c r="V358" s="55"/>
      <c r="W358" s="55"/>
      <c r="X358" s="66"/>
      <c r="Y358" s="67"/>
      <c r="Z358" s="55"/>
      <c r="AA358" s="55"/>
      <c r="AB358" s="66"/>
      <c r="AC358" s="67"/>
      <c r="AD358" s="55"/>
      <c r="AE358" s="55"/>
      <c r="AF358" s="66"/>
      <c r="AG358" s="67"/>
      <c r="AH358" s="55"/>
      <c r="AI358" s="55"/>
      <c r="AJ358" s="66"/>
      <c r="AK358" s="67"/>
      <c r="AL358" s="55"/>
      <c r="AM358" s="55"/>
      <c r="AN358" s="66"/>
      <c r="AO358" s="67"/>
      <c r="AP358" s="55"/>
      <c r="AQ358" s="55"/>
      <c r="AR358" s="66"/>
      <c r="AS358" s="67"/>
      <c r="AT358" s="55"/>
      <c r="AU358" s="55"/>
      <c r="AV358" s="66"/>
      <c r="AW358" s="67"/>
      <c r="AX358" s="55"/>
      <c r="AY358" s="55"/>
      <c r="AZ358" s="66"/>
      <c r="BA358" s="67"/>
      <c r="BB358" s="55"/>
      <c r="BC358" s="55"/>
      <c r="BD358" s="66"/>
      <c r="BE358" s="67"/>
      <c r="BF358" s="55"/>
      <c r="BG358" s="55"/>
      <c r="BH358" s="66"/>
      <c r="BI358" s="67"/>
      <c r="BJ358" s="55"/>
      <c r="BK358" s="55"/>
      <c r="BL358" s="66"/>
      <c r="BM358" s="67"/>
      <c r="BN358" s="55"/>
      <c r="BO358" s="55"/>
      <c r="BP358" s="66"/>
      <c r="BQ358" s="67"/>
      <c r="BR358" s="55"/>
      <c r="BS358" s="55"/>
      <c r="BT358" s="66"/>
      <c r="BU358" s="67"/>
      <c r="BV358" s="55"/>
      <c r="BW358" s="55"/>
      <c r="BX358" s="66"/>
      <c r="BY358" s="67"/>
      <c r="BZ358" s="55"/>
      <c r="CA358" s="55"/>
      <c r="CB358" s="66"/>
      <c r="CC358" s="67"/>
      <c r="CD358" s="55"/>
      <c r="CE358" s="55"/>
      <c r="CF358" s="66"/>
      <c r="CG358" s="67"/>
      <c r="CH358" s="55"/>
      <c r="CI358" s="55"/>
      <c r="CJ358" s="66"/>
      <c r="CK358" s="67"/>
      <c r="CL358" s="55"/>
      <c r="CM358" s="55"/>
      <c r="CN358" s="66"/>
      <c r="CO358" s="67"/>
      <c r="CP358" s="55"/>
      <c r="CQ358" s="55"/>
      <c r="CR358" s="66"/>
      <c r="CS358" s="67"/>
      <c r="CT358" s="55"/>
      <c r="CU358" s="55"/>
      <c r="CV358" s="66"/>
      <c r="CW358" s="67"/>
      <c r="CX358" s="55"/>
      <c r="CY358" s="55"/>
      <c r="CZ358" s="66"/>
      <c r="DA358" s="67"/>
      <c r="DB358" s="55"/>
      <c r="DC358" s="55"/>
      <c r="DD358" s="66"/>
      <c r="DE358" s="67"/>
      <c r="DF358" s="55"/>
      <c r="DG358" s="55"/>
      <c r="DH358" s="66"/>
      <c r="DI358" s="67"/>
      <c r="DJ358" s="55"/>
      <c r="DK358" s="55"/>
      <c r="DL358" s="66"/>
      <c r="DM358" s="67"/>
      <c r="DN358" s="55"/>
      <c r="DO358" s="55"/>
      <c r="DP358" s="66"/>
      <c r="DQ358" s="67"/>
      <c r="DR358" s="55"/>
      <c r="DS358" s="55"/>
      <c r="DT358" s="66"/>
      <c r="DU358" s="67"/>
      <c r="DV358" s="55"/>
      <c r="DW358" s="55"/>
      <c r="DX358" s="66"/>
      <c r="DY358" s="67"/>
      <c r="DZ358" s="55"/>
      <c r="EA358" s="55"/>
      <c r="EB358" s="66"/>
      <c r="EC358" s="67"/>
      <c r="ED358" s="55"/>
      <c r="EE358" s="55"/>
      <c r="EF358" s="66"/>
      <c r="EG358" s="67"/>
      <c r="EH358" s="55"/>
      <c r="EI358" s="55"/>
      <c r="EJ358" s="66"/>
      <c r="EK358" s="67"/>
      <c r="EL358" s="55"/>
      <c r="EM358" s="55"/>
      <c r="EN358" s="66"/>
      <c r="EO358" s="67"/>
      <c r="EP358" s="55"/>
      <c r="EQ358" s="55"/>
      <c r="ER358" s="66"/>
      <c r="ES358" s="67"/>
      <c r="ET358" s="55"/>
      <c r="EU358" s="55"/>
      <c r="EV358" s="66"/>
      <c r="EW358" s="67"/>
      <c r="EX358" s="55"/>
      <c r="EY358" s="55"/>
      <c r="EZ358" s="66"/>
      <c r="FA358" s="67"/>
      <c r="FB358" s="55"/>
      <c r="FC358" s="55"/>
      <c r="FD358" s="66"/>
      <c r="FE358" s="67"/>
      <c r="FF358" s="55"/>
      <c r="FG358" s="55"/>
      <c r="FH358" s="66"/>
      <c r="FI358" s="67"/>
      <c r="FJ358" s="55"/>
      <c r="FK358" s="55"/>
      <c r="FL358" s="66"/>
      <c r="FM358" s="67"/>
      <c r="FN358" s="55"/>
      <c r="FO358" s="55"/>
      <c r="FP358" s="66"/>
      <c r="FQ358" s="67"/>
      <c r="FR358" s="55"/>
      <c r="FS358" s="55"/>
      <c r="FT358" s="66"/>
      <c r="FU358" s="67"/>
      <c r="FV358" s="55"/>
      <c r="FW358" s="55"/>
      <c r="FX358" s="66"/>
      <c r="FY358" s="67"/>
      <c r="FZ358" s="55"/>
      <c r="GA358" s="55"/>
      <c r="GB358" s="66"/>
      <c r="GC358" s="67"/>
      <c r="GD358" s="55"/>
      <c r="GE358" s="55"/>
      <c r="GF358" s="66"/>
      <c r="GG358" s="67"/>
      <c r="GH358" s="55"/>
      <c r="GI358" s="55"/>
      <c r="GJ358" s="66"/>
      <c r="GK358" s="67"/>
      <c r="GL358" s="55"/>
      <c r="GM358" s="55"/>
      <c r="GN358" s="66"/>
      <c r="GO358" s="67"/>
      <c r="GP358" s="55"/>
      <c r="GQ358" s="55"/>
      <c r="GR358" s="66"/>
      <c r="GS358" s="67"/>
      <c r="GT358" s="55"/>
      <c r="GU358" s="55"/>
      <c r="GV358" s="66"/>
      <c r="GW358" s="67"/>
      <c r="GX358" s="55"/>
      <c r="GY358" s="55"/>
      <c r="GZ358" s="66"/>
      <c r="HA358" s="67"/>
      <c r="HB358" s="55"/>
      <c r="HC358" s="55"/>
      <c r="HD358" s="66"/>
      <c r="HE358" s="67"/>
      <c r="HF358" s="55"/>
      <c r="HG358" s="55"/>
      <c r="HH358" s="66"/>
      <c r="HI358" s="67"/>
      <c r="HJ358" s="55"/>
      <c r="HK358" s="55"/>
      <c r="HL358" s="66"/>
      <c r="HM358" s="67"/>
      <c r="HN358" s="55"/>
      <c r="HO358" s="55"/>
      <c r="HP358" s="66"/>
      <c r="HQ358" s="67"/>
      <c r="HR358" s="55"/>
      <c r="HS358" s="55"/>
      <c r="HT358" s="66"/>
      <c r="HU358" s="67"/>
      <c r="HV358" s="55"/>
      <c r="HW358" s="55"/>
      <c r="HX358" s="66"/>
      <c r="HY358" s="67"/>
      <c r="HZ358" s="55"/>
      <c r="IA358" s="55"/>
      <c r="IB358" s="66"/>
      <c r="IC358" s="67"/>
      <c r="ID358" s="55"/>
      <c r="IE358" s="55"/>
      <c r="IF358" s="66"/>
      <c r="IG358" s="67"/>
      <c r="IH358" s="55"/>
      <c r="II358" s="55"/>
      <c r="IJ358" s="66"/>
      <c r="IK358" s="67"/>
      <c r="IL358" s="55"/>
      <c r="IM358" s="55"/>
      <c r="IN358" s="66"/>
      <c r="IO358" s="67"/>
      <c r="IP358" s="55"/>
      <c r="IQ358" s="55"/>
      <c r="IR358" s="66"/>
      <c r="IS358" s="67"/>
      <c r="IT358" s="55"/>
      <c r="IU358" s="55"/>
      <c r="IV358" s="66"/>
    </row>
    <row r="359" spans="1:14" s="18" customFormat="1" ht="62.25" customHeight="1">
      <c r="A359" s="54"/>
      <c r="B359" s="76"/>
      <c r="C359" s="76"/>
      <c r="D359" s="61"/>
      <c r="F359" s="52"/>
      <c r="G359" s="52"/>
      <c r="H359" s="52"/>
      <c r="I359" s="190"/>
      <c r="J359" s="58"/>
      <c r="K359" s="58"/>
      <c r="L359" s="58"/>
      <c r="M359" s="192"/>
      <c r="N359" s="4"/>
    </row>
    <row r="360" spans="1:14" s="36" customFormat="1" ht="52.5" customHeight="1">
      <c r="A360" s="54"/>
      <c r="B360" s="55"/>
      <c r="C360" s="55"/>
      <c r="D360" s="56"/>
      <c r="F360" s="52"/>
      <c r="G360" s="52"/>
      <c r="H360" s="52"/>
      <c r="I360" s="190"/>
      <c r="J360" s="52"/>
      <c r="K360" s="52"/>
      <c r="L360" s="52"/>
      <c r="M360" s="190"/>
      <c r="N360" s="20"/>
    </row>
    <row r="361" spans="1:14" s="36" customFormat="1" ht="47.25" customHeight="1">
      <c r="A361" s="53"/>
      <c r="B361" s="53"/>
      <c r="C361" s="53"/>
      <c r="D361" s="43"/>
      <c r="E361" s="40"/>
      <c r="F361" s="49"/>
      <c r="G361" s="49"/>
      <c r="H361" s="49"/>
      <c r="I361" s="189"/>
      <c r="J361" s="52"/>
      <c r="K361" s="52"/>
      <c r="L361" s="52"/>
      <c r="M361" s="189"/>
      <c r="N361" s="20"/>
    </row>
    <row r="362" spans="1:14" s="18" customFormat="1" ht="78" customHeight="1">
      <c r="A362" s="53"/>
      <c r="B362" s="53"/>
      <c r="C362" s="53"/>
      <c r="D362" s="48"/>
      <c r="E362" s="35"/>
      <c r="F362" s="49"/>
      <c r="G362" s="49"/>
      <c r="H362" s="49"/>
      <c r="I362" s="189"/>
      <c r="J362" s="52"/>
      <c r="K362" s="52"/>
      <c r="L362" s="52"/>
      <c r="M362" s="189"/>
      <c r="N362" s="4"/>
    </row>
    <row r="363" spans="1:14" s="18" customFormat="1" ht="45.75" customHeight="1">
      <c r="A363" s="53"/>
      <c r="B363" s="53"/>
      <c r="C363" s="53"/>
      <c r="D363" s="48"/>
      <c r="E363" s="35"/>
      <c r="F363" s="49"/>
      <c r="G363" s="49"/>
      <c r="H363" s="49"/>
      <c r="I363" s="189"/>
      <c r="J363" s="52"/>
      <c r="K363" s="52"/>
      <c r="L363" s="52"/>
      <c r="M363" s="189"/>
      <c r="N363" s="4"/>
    </row>
    <row r="364" spans="1:14" s="35" customFormat="1" ht="26.25" customHeight="1">
      <c r="A364" s="15"/>
      <c r="B364" s="53"/>
      <c r="C364" s="53"/>
      <c r="D364" s="56"/>
      <c r="E364" s="36"/>
      <c r="F364" s="52"/>
      <c r="G364" s="52"/>
      <c r="H364" s="52"/>
      <c r="I364" s="190"/>
      <c r="J364" s="52"/>
      <c r="K364" s="52"/>
      <c r="L364" s="52"/>
      <c r="M364" s="190"/>
      <c r="N364" s="20"/>
    </row>
    <row r="365" spans="1:14" s="36" customFormat="1" ht="47.25" customHeight="1">
      <c r="A365" s="54"/>
      <c r="B365" s="55"/>
      <c r="C365" s="55"/>
      <c r="D365" s="56"/>
      <c r="F365" s="52"/>
      <c r="G365" s="52"/>
      <c r="H365" s="52"/>
      <c r="I365" s="190"/>
      <c r="J365" s="52"/>
      <c r="K365" s="52"/>
      <c r="L365" s="52"/>
      <c r="M365" s="190"/>
      <c r="N365" s="41"/>
    </row>
    <row r="366" spans="1:14" s="35" customFormat="1" ht="78" customHeight="1">
      <c r="A366" s="67"/>
      <c r="B366" s="72"/>
      <c r="C366" s="72"/>
      <c r="D366" s="61"/>
      <c r="E366" s="71"/>
      <c r="F366" s="58"/>
      <c r="G366" s="58"/>
      <c r="H366" s="58"/>
      <c r="I366" s="192"/>
      <c r="J366" s="58"/>
      <c r="K366" s="58"/>
      <c r="L366" s="58"/>
      <c r="M366" s="192"/>
      <c r="N366" s="4"/>
    </row>
    <row r="367" spans="1:14" s="35" customFormat="1" ht="48.75" customHeight="1">
      <c r="A367" s="212"/>
      <c r="B367" s="72"/>
      <c r="C367" s="72"/>
      <c r="D367" s="73"/>
      <c r="E367" s="36"/>
      <c r="F367" s="52"/>
      <c r="G367" s="52"/>
      <c r="H367" s="52"/>
      <c r="I367" s="190"/>
      <c r="J367" s="52"/>
      <c r="K367" s="52"/>
      <c r="L367" s="52"/>
      <c r="M367" s="190"/>
      <c r="N367" s="20"/>
    </row>
    <row r="368" spans="1:14" s="35" customFormat="1" ht="36" customHeight="1">
      <c r="A368" s="53"/>
      <c r="B368" s="53"/>
      <c r="C368" s="53"/>
      <c r="D368" s="59"/>
      <c r="E368" s="40"/>
      <c r="F368" s="49"/>
      <c r="G368" s="49"/>
      <c r="H368" s="49"/>
      <c r="I368" s="189"/>
      <c r="J368" s="49"/>
      <c r="K368" s="49"/>
      <c r="L368" s="49"/>
      <c r="M368" s="189"/>
      <c r="N368" s="20"/>
    </row>
    <row r="369" spans="1:14" s="35" customFormat="1" ht="20.25" customHeight="1">
      <c r="A369" s="53"/>
      <c r="B369" s="53"/>
      <c r="C369" s="53"/>
      <c r="D369" s="74"/>
      <c r="F369" s="49"/>
      <c r="G369" s="49"/>
      <c r="H369" s="49"/>
      <c r="I369" s="189"/>
      <c r="J369" s="49"/>
      <c r="K369" s="49"/>
      <c r="L369" s="49"/>
      <c r="M369" s="189"/>
      <c r="N369" s="4"/>
    </row>
    <row r="370" spans="1:14" s="35" customFormat="1" ht="33" customHeight="1">
      <c r="A370" s="53"/>
      <c r="B370" s="53"/>
      <c r="C370" s="53"/>
      <c r="D370" s="74"/>
      <c r="E370" s="48"/>
      <c r="F370" s="49"/>
      <c r="G370" s="49"/>
      <c r="H370" s="49"/>
      <c r="I370" s="189"/>
      <c r="J370" s="52"/>
      <c r="K370" s="52"/>
      <c r="L370" s="52"/>
      <c r="M370" s="189"/>
      <c r="N370" s="4"/>
    </row>
    <row r="371" spans="1:14" s="35" customFormat="1" ht="22.5" customHeight="1">
      <c r="A371" s="53"/>
      <c r="B371" s="53"/>
      <c r="C371" s="53"/>
      <c r="D371" s="74"/>
      <c r="F371" s="49"/>
      <c r="G371" s="49"/>
      <c r="H371" s="49"/>
      <c r="I371" s="189"/>
      <c r="J371" s="52"/>
      <c r="K371" s="52"/>
      <c r="L371" s="52"/>
      <c r="M371" s="189"/>
      <c r="N371" s="4"/>
    </row>
    <row r="372" spans="1:14" s="35" customFormat="1" ht="66.75" customHeight="1">
      <c r="A372" s="15"/>
      <c r="B372" s="53"/>
      <c r="C372" s="53"/>
      <c r="D372" s="74"/>
      <c r="E372" s="68"/>
      <c r="F372" s="49"/>
      <c r="G372" s="49"/>
      <c r="H372" s="49"/>
      <c r="I372" s="189"/>
      <c r="J372" s="52"/>
      <c r="K372" s="52"/>
      <c r="L372" s="52"/>
      <c r="M372" s="189"/>
      <c r="N372" s="4"/>
    </row>
    <row r="373" spans="1:14" s="35" customFormat="1" ht="54" customHeight="1">
      <c r="A373" s="53"/>
      <c r="B373" s="53"/>
      <c r="C373" s="53"/>
      <c r="D373" s="43"/>
      <c r="E373" s="75"/>
      <c r="F373" s="49"/>
      <c r="G373" s="49"/>
      <c r="H373" s="49"/>
      <c r="I373" s="189"/>
      <c r="J373" s="52"/>
      <c r="K373" s="52"/>
      <c r="L373" s="52"/>
      <c r="M373" s="189"/>
      <c r="N373" s="20"/>
    </row>
    <row r="374" spans="1:14" s="35" customFormat="1" ht="20.25" customHeight="1">
      <c r="A374" s="53"/>
      <c r="B374" s="53"/>
      <c r="C374" s="53"/>
      <c r="D374" s="43"/>
      <c r="E374" s="75"/>
      <c r="F374" s="49"/>
      <c r="G374" s="49"/>
      <c r="H374" s="49"/>
      <c r="I374" s="189"/>
      <c r="J374" s="52"/>
      <c r="K374" s="52"/>
      <c r="L374" s="52"/>
      <c r="M374" s="189"/>
      <c r="N374" s="20"/>
    </row>
    <row r="375" spans="1:14" s="35" customFormat="1" ht="48.75" customHeight="1">
      <c r="A375" s="53"/>
      <c r="B375" s="53"/>
      <c r="C375" s="53"/>
      <c r="D375" s="48"/>
      <c r="E375" s="68"/>
      <c r="F375" s="49"/>
      <c r="G375" s="49"/>
      <c r="H375" s="49"/>
      <c r="I375" s="189"/>
      <c r="J375" s="52"/>
      <c r="K375" s="52"/>
      <c r="L375" s="52"/>
      <c r="M375" s="189"/>
      <c r="N375" s="4"/>
    </row>
    <row r="376" spans="1:14" s="21" customFormat="1" ht="113.25" customHeight="1">
      <c r="A376" s="76"/>
      <c r="B376" s="76"/>
      <c r="C376" s="76"/>
      <c r="D376" s="51"/>
      <c r="E376" s="36"/>
      <c r="F376" s="77"/>
      <c r="G376" s="77"/>
      <c r="H376" s="77"/>
      <c r="I376" s="193"/>
      <c r="J376" s="52"/>
      <c r="K376" s="52"/>
      <c r="L376" s="52"/>
      <c r="M376" s="190"/>
      <c r="N376" s="20"/>
    </row>
    <row r="377" spans="1:14" s="21" customFormat="1" ht="50.25" customHeight="1">
      <c r="A377" s="15"/>
      <c r="B377" s="53"/>
      <c r="C377" s="53"/>
      <c r="D377" s="59"/>
      <c r="E377" s="75"/>
      <c r="F377" s="47"/>
      <c r="G377" s="47"/>
      <c r="H377" s="47"/>
      <c r="I377" s="194"/>
      <c r="J377" s="49"/>
      <c r="K377" s="49"/>
      <c r="L377" s="49"/>
      <c r="M377" s="189"/>
      <c r="N377" s="20"/>
    </row>
    <row r="378" spans="1:14" s="35" customFormat="1" ht="50.25" customHeight="1">
      <c r="A378" s="53"/>
      <c r="B378" s="53"/>
      <c r="C378" s="53"/>
      <c r="D378" s="43"/>
      <c r="E378" s="78"/>
      <c r="F378" s="49"/>
      <c r="G378" s="49"/>
      <c r="H378" s="49"/>
      <c r="I378" s="189"/>
      <c r="J378" s="52"/>
      <c r="K378" s="52"/>
      <c r="L378" s="52"/>
      <c r="M378" s="190"/>
      <c r="N378" s="20"/>
    </row>
    <row r="379" spans="1:14" s="35" customFormat="1" ht="92.25" customHeight="1">
      <c r="A379" s="15"/>
      <c r="B379" s="53"/>
      <c r="C379" s="53"/>
      <c r="D379" s="43"/>
      <c r="E379" s="40"/>
      <c r="F379" s="49"/>
      <c r="G379" s="49"/>
      <c r="H379" s="49"/>
      <c r="I379" s="189"/>
      <c r="J379" s="49"/>
      <c r="K379" s="49"/>
      <c r="L379" s="49"/>
      <c r="M379" s="189"/>
      <c r="N379" s="20"/>
    </row>
    <row r="380" spans="1:14" s="35" customFormat="1" ht="51" customHeight="1">
      <c r="A380" s="212"/>
      <c r="B380" s="72"/>
      <c r="C380" s="72"/>
      <c r="D380" s="73"/>
      <c r="E380" s="36"/>
      <c r="F380" s="52"/>
      <c r="G380" s="52"/>
      <c r="H380" s="52"/>
      <c r="I380" s="190"/>
      <c r="J380" s="52"/>
      <c r="K380" s="52"/>
      <c r="L380" s="52"/>
      <c r="M380" s="190"/>
      <c r="N380" s="20"/>
    </row>
    <row r="381" spans="1:14" s="35" customFormat="1" ht="31.5" customHeight="1">
      <c r="A381" s="53"/>
      <c r="B381" s="53"/>
      <c r="C381" s="53"/>
      <c r="D381" s="43"/>
      <c r="E381" s="75"/>
      <c r="F381" s="49"/>
      <c r="G381" s="49"/>
      <c r="H381" s="49"/>
      <c r="I381" s="189"/>
      <c r="J381" s="52"/>
      <c r="K381" s="52"/>
      <c r="L381" s="52"/>
      <c r="M381" s="189"/>
      <c r="N381" s="20"/>
    </row>
    <row r="382" spans="1:14" s="35" customFormat="1" ht="15.75" customHeight="1">
      <c r="A382" s="53"/>
      <c r="B382" s="53"/>
      <c r="C382" s="53"/>
      <c r="D382" s="56"/>
      <c r="E382" s="75"/>
      <c r="F382" s="52"/>
      <c r="G382" s="52"/>
      <c r="H382" s="52"/>
      <c r="I382" s="190"/>
      <c r="J382" s="52"/>
      <c r="K382" s="52"/>
      <c r="L382" s="52"/>
      <c r="M382" s="190"/>
      <c r="N382" s="20"/>
    </row>
    <row r="383" spans="1:14" s="33" customFormat="1" ht="18.75" customHeight="1">
      <c r="A383" s="79"/>
      <c r="B383" s="67"/>
      <c r="C383" s="67"/>
      <c r="D383" s="80"/>
      <c r="E383" s="39"/>
      <c r="F383" s="81"/>
      <c r="G383" s="81"/>
      <c r="H383" s="81"/>
      <c r="I383" s="195"/>
      <c r="J383" s="81"/>
      <c r="K383" s="81"/>
      <c r="L383" s="81"/>
      <c r="M383" s="195"/>
      <c r="N383" s="20"/>
    </row>
    <row r="384" spans="2:13" s="33" customFormat="1" ht="18" customHeight="1">
      <c r="B384" s="82"/>
      <c r="C384" s="82"/>
      <c r="D384" s="56"/>
      <c r="E384" s="36"/>
      <c r="F384" s="52"/>
      <c r="G384" s="52"/>
      <c r="H384" s="52"/>
      <c r="I384" s="190"/>
      <c r="J384" s="52"/>
      <c r="K384" s="52"/>
      <c r="L384" s="52"/>
      <c r="M384" s="190"/>
    </row>
    <row r="385" spans="1:13" s="36" customFormat="1" ht="27.75" customHeight="1">
      <c r="A385" s="83"/>
      <c r="B385" s="12"/>
      <c r="C385" s="12"/>
      <c r="D385" s="84"/>
      <c r="E385" s="85"/>
      <c r="F385" s="86"/>
      <c r="G385" s="86"/>
      <c r="H385" s="86"/>
      <c r="I385" s="196"/>
      <c r="J385" s="86"/>
      <c r="K385" s="86"/>
      <c r="L385" s="86"/>
      <c r="M385" s="204"/>
    </row>
    <row r="386" spans="1:13" s="33" customFormat="1" ht="20.25" customHeight="1">
      <c r="A386" s="83"/>
      <c r="B386" s="12"/>
      <c r="C386" s="12"/>
      <c r="D386" s="84"/>
      <c r="E386" s="85"/>
      <c r="F386" s="86"/>
      <c r="G386" s="86"/>
      <c r="H386" s="86"/>
      <c r="I386" s="196"/>
      <c r="J386" s="11"/>
      <c r="K386" s="11"/>
      <c r="L386" s="11"/>
      <c r="M386" s="204"/>
    </row>
    <row r="387" spans="1:13" ht="12.75">
      <c r="A387" s="7"/>
      <c r="B387" s="8"/>
      <c r="C387" s="8"/>
      <c r="D387" s="9"/>
      <c r="E387" s="7"/>
      <c r="F387" s="10"/>
      <c r="G387" s="10"/>
      <c r="H387" s="10"/>
      <c r="I387" s="180"/>
      <c r="J387" s="10"/>
      <c r="K387" s="10"/>
      <c r="L387" s="10"/>
      <c r="M387" s="198"/>
    </row>
    <row r="388" spans="1:13" ht="12.75">
      <c r="A388" s="7"/>
      <c r="B388" s="8"/>
      <c r="C388" s="8"/>
      <c r="D388" s="9"/>
      <c r="E388" s="7"/>
      <c r="F388" s="10"/>
      <c r="G388" s="10"/>
      <c r="H388" s="10"/>
      <c r="I388" s="180"/>
      <c r="J388" s="10"/>
      <c r="K388" s="10"/>
      <c r="L388" s="10"/>
      <c r="M388" s="198"/>
    </row>
    <row r="389" spans="1:13" ht="12.75">
      <c r="A389" s="7"/>
      <c r="B389" s="8"/>
      <c r="C389" s="8"/>
      <c r="D389" s="9"/>
      <c r="E389" s="7"/>
      <c r="F389" s="10"/>
      <c r="G389" s="10"/>
      <c r="H389" s="10"/>
      <c r="I389" s="180"/>
      <c r="J389" s="10"/>
      <c r="K389" s="10"/>
      <c r="L389" s="10"/>
      <c r="M389" s="198"/>
    </row>
    <row r="390" spans="1:13" ht="12.75">
      <c r="A390" s="7"/>
      <c r="B390" s="8"/>
      <c r="C390" s="8"/>
      <c r="D390" s="9"/>
      <c r="E390" s="7"/>
      <c r="F390" s="10"/>
      <c r="G390" s="10"/>
      <c r="H390" s="10"/>
      <c r="I390" s="180"/>
      <c r="J390" s="10"/>
      <c r="K390" s="10"/>
      <c r="L390" s="10"/>
      <c r="M390" s="198"/>
    </row>
    <row r="391" spans="1:13" ht="12.75">
      <c r="A391" s="7"/>
      <c r="B391" s="8"/>
      <c r="C391" s="8"/>
      <c r="D391" s="9"/>
      <c r="E391" s="7"/>
      <c r="F391" s="10"/>
      <c r="G391" s="10"/>
      <c r="H391" s="10"/>
      <c r="I391" s="180"/>
      <c r="J391" s="10"/>
      <c r="K391" s="10"/>
      <c r="L391" s="10"/>
      <c r="M391" s="198"/>
    </row>
    <row r="392" spans="1:13" ht="12.75">
      <c r="A392" s="7"/>
      <c r="B392" s="8"/>
      <c r="C392" s="8"/>
      <c r="D392" s="9"/>
      <c r="E392" s="7"/>
      <c r="F392" s="10"/>
      <c r="G392" s="10"/>
      <c r="H392" s="10"/>
      <c r="I392" s="180"/>
      <c r="J392" s="10"/>
      <c r="K392" s="10"/>
      <c r="L392" s="10"/>
      <c r="M392" s="198"/>
    </row>
    <row r="393" spans="1:13" ht="12.75">
      <c r="A393" s="7"/>
      <c r="B393" s="8"/>
      <c r="C393" s="8"/>
      <c r="D393" s="9"/>
      <c r="E393" s="7"/>
      <c r="F393" s="10"/>
      <c r="G393" s="10"/>
      <c r="H393" s="10"/>
      <c r="I393" s="180"/>
      <c r="J393" s="10"/>
      <c r="K393" s="10"/>
      <c r="L393" s="10"/>
      <c r="M393" s="198"/>
    </row>
    <row r="394" spans="1:13" ht="12.75">
      <c r="A394" s="7"/>
      <c r="B394" s="8"/>
      <c r="C394" s="8"/>
      <c r="D394" s="9"/>
      <c r="E394" s="7"/>
      <c r="F394" s="10"/>
      <c r="G394" s="10"/>
      <c r="H394" s="10"/>
      <c r="I394" s="180"/>
      <c r="J394" s="10"/>
      <c r="K394" s="10"/>
      <c r="L394" s="10"/>
      <c r="M394" s="198"/>
    </row>
    <row r="395" spans="1:13" ht="12.75">
      <c r="A395" s="7"/>
      <c r="B395" s="8"/>
      <c r="C395" s="8"/>
      <c r="D395" s="9"/>
      <c r="E395" s="7"/>
      <c r="F395" s="10"/>
      <c r="G395" s="10"/>
      <c r="H395" s="10"/>
      <c r="I395" s="180"/>
      <c r="J395" s="10"/>
      <c r="K395" s="10"/>
      <c r="L395" s="10"/>
      <c r="M395" s="198"/>
    </row>
    <row r="396" spans="1:13" ht="12.75">
      <c r="A396" s="7"/>
      <c r="B396" s="8"/>
      <c r="C396" s="8"/>
      <c r="D396" s="9"/>
      <c r="E396" s="7"/>
      <c r="F396" s="10"/>
      <c r="G396" s="10"/>
      <c r="H396" s="10"/>
      <c r="I396" s="180"/>
      <c r="J396" s="10"/>
      <c r="K396" s="10"/>
      <c r="L396" s="10"/>
      <c r="M396" s="198"/>
    </row>
    <row r="397" spans="1:13" ht="12.75">
      <c r="A397" s="7"/>
      <c r="B397" s="8"/>
      <c r="C397" s="8"/>
      <c r="D397" s="9"/>
      <c r="E397" s="7"/>
      <c r="F397" s="10"/>
      <c r="G397" s="10"/>
      <c r="H397" s="10"/>
      <c r="I397" s="180"/>
      <c r="J397" s="10"/>
      <c r="K397" s="10"/>
      <c r="L397" s="10"/>
      <c r="M397" s="198"/>
    </row>
    <row r="398" spans="1:13" ht="12.75">
      <c r="A398" s="7"/>
      <c r="B398" s="8"/>
      <c r="C398" s="8"/>
      <c r="D398" s="9"/>
      <c r="E398" s="7"/>
      <c r="F398" s="10"/>
      <c r="G398" s="10"/>
      <c r="H398" s="10"/>
      <c r="I398" s="180"/>
      <c r="J398" s="10"/>
      <c r="K398" s="10"/>
      <c r="L398" s="10"/>
      <c r="M398" s="198"/>
    </row>
    <row r="399" spans="1:13" ht="12.75">
      <c r="A399" s="7"/>
      <c r="B399" s="8"/>
      <c r="C399" s="8"/>
      <c r="D399" s="9"/>
      <c r="E399" s="7"/>
      <c r="F399" s="10"/>
      <c r="G399" s="10"/>
      <c r="H399" s="10"/>
      <c r="I399" s="180"/>
      <c r="J399" s="10"/>
      <c r="K399" s="10"/>
      <c r="L399" s="10"/>
      <c r="M399" s="198"/>
    </row>
    <row r="400" spans="1:13" ht="12.75">
      <c r="A400" s="7"/>
      <c r="B400" s="8"/>
      <c r="C400" s="8"/>
      <c r="D400" s="9"/>
      <c r="E400" s="7"/>
      <c r="F400" s="10"/>
      <c r="G400" s="10"/>
      <c r="H400" s="10"/>
      <c r="I400" s="180"/>
      <c r="J400" s="10"/>
      <c r="K400" s="10"/>
      <c r="L400" s="10"/>
      <c r="M400" s="198"/>
    </row>
    <row r="401" spans="1:13" ht="12.75">
      <c r="A401" s="7"/>
      <c r="B401" s="8"/>
      <c r="C401" s="8"/>
      <c r="D401" s="9"/>
      <c r="E401" s="7"/>
      <c r="F401" s="10"/>
      <c r="G401" s="10"/>
      <c r="H401" s="10"/>
      <c r="I401" s="180"/>
      <c r="J401" s="10"/>
      <c r="K401" s="10"/>
      <c r="L401" s="10"/>
      <c r="M401" s="198"/>
    </row>
    <row r="402" spans="1:13" ht="12.75">
      <c r="A402" s="7"/>
      <c r="B402" s="8"/>
      <c r="C402" s="8"/>
      <c r="D402" s="9"/>
      <c r="E402" s="7"/>
      <c r="F402" s="10"/>
      <c r="G402" s="10"/>
      <c r="H402" s="10"/>
      <c r="I402" s="180"/>
      <c r="J402" s="10"/>
      <c r="K402" s="10"/>
      <c r="L402" s="10"/>
      <c r="M402" s="198"/>
    </row>
    <row r="403" spans="1:13" ht="12.75">
      <c r="A403" s="7"/>
      <c r="B403" s="8"/>
      <c r="C403" s="8"/>
      <c r="D403" s="9"/>
      <c r="E403" s="7"/>
      <c r="F403" s="10"/>
      <c r="G403" s="10"/>
      <c r="H403" s="10"/>
      <c r="I403" s="180"/>
      <c r="J403" s="10"/>
      <c r="K403" s="10"/>
      <c r="L403" s="10"/>
      <c r="M403" s="198"/>
    </row>
    <row r="404" spans="1:13" ht="12.75">
      <c r="A404" s="7"/>
      <c r="B404" s="8"/>
      <c r="C404" s="8"/>
      <c r="D404" s="9"/>
      <c r="E404" s="7"/>
      <c r="F404" s="10"/>
      <c r="G404" s="10"/>
      <c r="H404" s="10"/>
      <c r="I404" s="180"/>
      <c r="J404" s="10"/>
      <c r="K404" s="10"/>
      <c r="L404" s="10"/>
      <c r="M404" s="198"/>
    </row>
    <row r="405" spans="1:13" ht="12.75">
      <c r="A405" s="7"/>
      <c r="B405" s="8"/>
      <c r="C405" s="8"/>
      <c r="D405" s="9"/>
      <c r="E405" s="7"/>
      <c r="F405" s="10"/>
      <c r="G405" s="10"/>
      <c r="H405" s="10"/>
      <c r="I405" s="180"/>
      <c r="J405" s="10"/>
      <c r="K405" s="10"/>
      <c r="L405" s="10"/>
      <c r="M405" s="198"/>
    </row>
    <row r="406" spans="1:13" ht="12.75">
      <c r="A406" s="7"/>
      <c r="B406" s="8"/>
      <c r="C406" s="8"/>
      <c r="D406" s="9"/>
      <c r="E406" s="7"/>
      <c r="F406" s="10"/>
      <c r="G406" s="10"/>
      <c r="H406" s="10"/>
      <c r="I406" s="180"/>
      <c r="J406" s="10"/>
      <c r="K406" s="10"/>
      <c r="L406" s="10"/>
      <c r="M406" s="198"/>
    </row>
    <row r="407" spans="1:13" ht="12.75">
      <c r="A407" s="7"/>
      <c r="B407" s="8"/>
      <c r="C407" s="8"/>
      <c r="D407" s="9"/>
      <c r="E407" s="7"/>
      <c r="F407" s="10"/>
      <c r="G407" s="10"/>
      <c r="H407" s="10"/>
      <c r="I407" s="180"/>
      <c r="J407" s="10"/>
      <c r="K407" s="10"/>
      <c r="L407" s="10"/>
      <c r="M407" s="198"/>
    </row>
    <row r="408" spans="1:13" ht="12.75">
      <c r="A408" s="7"/>
      <c r="B408" s="8"/>
      <c r="C408" s="8"/>
      <c r="D408" s="9"/>
      <c r="E408" s="7"/>
      <c r="F408" s="10"/>
      <c r="G408" s="10"/>
      <c r="H408" s="10"/>
      <c r="I408" s="180"/>
      <c r="J408" s="10"/>
      <c r="K408" s="10"/>
      <c r="L408" s="10"/>
      <c r="M408" s="198"/>
    </row>
    <row r="409" spans="1:13" ht="12.75">
      <c r="A409" s="7"/>
      <c r="B409" s="8"/>
      <c r="C409" s="8"/>
      <c r="D409" s="9"/>
      <c r="E409" s="7"/>
      <c r="F409" s="10"/>
      <c r="G409" s="10"/>
      <c r="H409" s="10"/>
      <c r="I409" s="180"/>
      <c r="J409" s="10"/>
      <c r="K409" s="10"/>
      <c r="L409" s="10"/>
      <c r="M409" s="198"/>
    </row>
    <row r="410" spans="1:13" ht="12.75">
      <c r="A410" s="7"/>
      <c r="B410" s="8"/>
      <c r="C410" s="8"/>
      <c r="D410" s="9"/>
      <c r="E410" s="7"/>
      <c r="F410" s="10"/>
      <c r="G410" s="10"/>
      <c r="H410" s="10"/>
      <c r="I410" s="180"/>
      <c r="J410" s="10"/>
      <c r="K410" s="10"/>
      <c r="L410" s="10"/>
      <c r="M410" s="198"/>
    </row>
    <row r="411" spans="1:13" ht="12.75">
      <c r="A411" s="7"/>
      <c r="B411" s="8"/>
      <c r="C411" s="8"/>
      <c r="D411" s="9"/>
      <c r="E411" s="7"/>
      <c r="F411" s="10"/>
      <c r="G411" s="10"/>
      <c r="H411" s="10"/>
      <c r="I411" s="180"/>
      <c r="J411" s="10"/>
      <c r="K411" s="10"/>
      <c r="L411" s="10"/>
      <c r="M411" s="198"/>
    </row>
    <row r="412" spans="1:13" ht="12.75">
      <c r="A412" s="7"/>
      <c r="B412" s="8"/>
      <c r="C412" s="8"/>
      <c r="D412" s="9"/>
      <c r="E412" s="7"/>
      <c r="F412" s="10"/>
      <c r="G412" s="10"/>
      <c r="H412" s="10"/>
      <c r="I412" s="180"/>
      <c r="J412" s="10"/>
      <c r="K412" s="10"/>
      <c r="L412" s="10"/>
      <c r="M412" s="198"/>
    </row>
    <row r="413" spans="1:13" ht="12.75">
      <c r="A413" s="7"/>
      <c r="B413" s="8"/>
      <c r="C413" s="8"/>
      <c r="D413" s="9"/>
      <c r="E413" s="7"/>
      <c r="F413" s="10"/>
      <c r="G413" s="10"/>
      <c r="H413" s="10"/>
      <c r="I413" s="180"/>
      <c r="J413" s="10"/>
      <c r="K413" s="10"/>
      <c r="L413" s="10"/>
      <c r="M413" s="198"/>
    </row>
    <row r="414" spans="1:13" ht="12.75">
      <c r="A414" s="7"/>
      <c r="B414" s="8"/>
      <c r="C414" s="8"/>
      <c r="D414" s="9"/>
      <c r="E414" s="7"/>
      <c r="F414" s="10"/>
      <c r="G414" s="10"/>
      <c r="H414" s="10"/>
      <c r="I414" s="180"/>
      <c r="J414" s="10"/>
      <c r="K414" s="10"/>
      <c r="L414" s="10"/>
      <c r="M414" s="198"/>
    </row>
    <row r="415" spans="1:13" ht="12.75">
      <c r="A415" s="7"/>
      <c r="B415" s="8"/>
      <c r="C415" s="8"/>
      <c r="D415" s="9"/>
      <c r="E415" s="7"/>
      <c r="F415" s="10"/>
      <c r="G415" s="10"/>
      <c r="H415" s="10"/>
      <c r="I415" s="180"/>
      <c r="J415" s="10"/>
      <c r="K415" s="10"/>
      <c r="L415" s="10"/>
      <c r="M415" s="198"/>
    </row>
    <row r="416" spans="1:13" ht="12.75">
      <c r="A416" s="7"/>
      <c r="B416" s="8"/>
      <c r="C416" s="8"/>
      <c r="D416" s="9"/>
      <c r="E416" s="7"/>
      <c r="F416" s="10"/>
      <c r="G416" s="10"/>
      <c r="H416" s="10"/>
      <c r="I416" s="180"/>
      <c r="J416" s="10"/>
      <c r="K416" s="10"/>
      <c r="L416" s="10"/>
      <c r="M416" s="198"/>
    </row>
    <row r="417" spans="1:13" ht="12.75">
      <c r="A417" s="7"/>
      <c r="B417" s="8"/>
      <c r="C417" s="8"/>
      <c r="D417" s="9"/>
      <c r="E417" s="7"/>
      <c r="F417" s="10"/>
      <c r="G417" s="10"/>
      <c r="H417" s="10"/>
      <c r="I417" s="180"/>
      <c r="J417" s="10"/>
      <c r="K417" s="10"/>
      <c r="L417" s="10"/>
      <c r="M417" s="198"/>
    </row>
    <row r="418" spans="1:13" ht="12.75">
      <c r="A418" s="7"/>
      <c r="B418" s="8"/>
      <c r="C418" s="8"/>
      <c r="D418" s="9"/>
      <c r="E418" s="7"/>
      <c r="F418" s="10"/>
      <c r="G418" s="10"/>
      <c r="H418" s="10"/>
      <c r="I418" s="180"/>
      <c r="J418" s="10"/>
      <c r="K418" s="10"/>
      <c r="L418" s="10"/>
      <c r="M418" s="198"/>
    </row>
    <row r="419" spans="1:13" ht="12.75">
      <c r="A419" s="7"/>
      <c r="B419" s="8"/>
      <c r="C419" s="8"/>
      <c r="D419" s="9"/>
      <c r="E419" s="7"/>
      <c r="F419" s="10"/>
      <c r="G419" s="10"/>
      <c r="H419" s="10"/>
      <c r="I419" s="180"/>
      <c r="J419" s="10"/>
      <c r="K419" s="10"/>
      <c r="L419" s="10"/>
      <c r="M419" s="198"/>
    </row>
    <row r="420" spans="1:13" ht="12.75">
      <c r="A420" s="7"/>
      <c r="B420" s="8"/>
      <c r="C420" s="8"/>
      <c r="D420" s="9"/>
      <c r="E420" s="7"/>
      <c r="F420" s="10"/>
      <c r="G420" s="10"/>
      <c r="H420" s="10"/>
      <c r="I420" s="180"/>
      <c r="J420" s="10"/>
      <c r="K420" s="10"/>
      <c r="L420" s="10"/>
      <c r="M420" s="198"/>
    </row>
    <row r="421" spans="1:13" ht="12.75">
      <c r="A421" s="7"/>
      <c r="B421" s="8"/>
      <c r="C421" s="8"/>
      <c r="D421" s="9"/>
      <c r="E421" s="7"/>
      <c r="F421" s="10"/>
      <c r="G421" s="10"/>
      <c r="H421" s="10"/>
      <c r="I421" s="180"/>
      <c r="J421" s="10"/>
      <c r="K421" s="10"/>
      <c r="L421" s="10"/>
      <c r="M421" s="198"/>
    </row>
    <row r="422" spans="1:13" ht="12.75">
      <c r="A422" s="7"/>
      <c r="B422" s="8"/>
      <c r="C422" s="8"/>
      <c r="D422" s="9"/>
      <c r="E422" s="7"/>
      <c r="F422" s="10"/>
      <c r="G422" s="10"/>
      <c r="H422" s="10"/>
      <c r="I422" s="180"/>
      <c r="J422" s="10"/>
      <c r="K422" s="10"/>
      <c r="L422" s="10"/>
      <c r="M422" s="198"/>
    </row>
    <row r="423" spans="1:13" ht="12.75">
      <c r="A423" s="7"/>
      <c r="B423" s="8"/>
      <c r="C423" s="8"/>
      <c r="D423" s="9"/>
      <c r="E423" s="7"/>
      <c r="F423" s="10"/>
      <c r="G423" s="10"/>
      <c r="H423" s="10"/>
      <c r="I423" s="180"/>
      <c r="J423" s="10"/>
      <c r="K423" s="10"/>
      <c r="L423" s="10"/>
      <c r="M423" s="198"/>
    </row>
    <row r="424" spans="1:13" ht="12.75">
      <c r="A424" s="7"/>
      <c r="B424" s="8"/>
      <c r="C424" s="8"/>
      <c r="D424" s="9"/>
      <c r="E424" s="7"/>
      <c r="F424" s="10"/>
      <c r="G424" s="10"/>
      <c r="H424" s="10"/>
      <c r="I424" s="180"/>
      <c r="J424" s="10"/>
      <c r="K424" s="10"/>
      <c r="L424" s="10"/>
      <c r="M424" s="198"/>
    </row>
    <row r="425" spans="1:13" ht="12.75">
      <c r="A425" s="7"/>
      <c r="B425" s="8"/>
      <c r="C425" s="8"/>
      <c r="D425" s="9"/>
      <c r="E425" s="7"/>
      <c r="F425" s="10"/>
      <c r="G425" s="10"/>
      <c r="H425" s="10"/>
      <c r="I425" s="180"/>
      <c r="J425" s="10"/>
      <c r="K425" s="10"/>
      <c r="L425" s="10"/>
      <c r="M425" s="198"/>
    </row>
    <row r="426" spans="1:13" ht="12.75">
      <c r="A426" s="7"/>
      <c r="B426" s="8"/>
      <c r="C426" s="8"/>
      <c r="D426" s="9"/>
      <c r="E426" s="7"/>
      <c r="F426" s="10"/>
      <c r="G426" s="10"/>
      <c r="H426" s="10"/>
      <c r="I426" s="180"/>
      <c r="J426" s="10"/>
      <c r="K426" s="10"/>
      <c r="L426" s="10"/>
      <c r="M426" s="198"/>
    </row>
    <row r="427" spans="1:13" ht="12.75">
      <c r="A427" s="7"/>
      <c r="B427" s="8"/>
      <c r="C427" s="8"/>
      <c r="D427" s="9"/>
      <c r="E427" s="7"/>
      <c r="F427" s="10"/>
      <c r="G427" s="10"/>
      <c r="H427" s="10"/>
      <c r="I427" s="180"/>
      <c r="J427" s="10"/>
      <c r="K427" s="10"/>
      <c r="L427" s="10"/>
      <c r="M427" s="198"/>
    </row>
    <row r="428" spans="1:13" ht="12.75">
      <c r="A428" s="7"/>
      <c r="B428" s="8"/>
      <c r="C428" s="8"/>
      <c r="D428" s="9"/>
      <c r="E428" s="7"/>
      <c r="F428" s="10"/>
      <c r="G428" s="10"/>
      <c r="H428" s="10"/>
      <c r="I428" s="180"/>
      <c r="J428" s="10"/>
      <c r="K428" s="10"/>
      <c r="L428" s="10"/>
      <c r="M428" s="198"/>
    </row>
    <row r="429" spans="1:13" ht="12.75">
      <c r="A429" s="7"/>
      <c r="B429" s="8"/>
      <c r="C429" s="8"/>
      <c r="D429" s="9"/>
      <c r="E429" s="7"/>
      <c r="F429" s="10"/>
      <c r="G429" s="10"/>
      <c r="H429" s="10"/>
      <c r="I429" s="180"/>
      <c r="J429" s="10"/>
      <c r="K429" s="10"/>
      <c r="L429" s="10"/>
      <c r="M429" s="198"/>
    </row>
    <row r="430" spans="1:13" ht="12.75">
      <c r="A430" s="7"/>
      <c r="B430" s="8"/>
      <c r="C430" s="8"/>
      <c r="D430" s="9"/>
      <c r="E430" s="7"/>
      <c r="F430" s="10"/>
      <c r="G430" s="10"/>
      <c r="H430" s="10"/>
      <c r="I430" s="180"/>
      <c r="J430" s="10"/>
      <c r="K430" s="10"/>
      <c r="L430" s="10"/>
      <c r="M430" s="198"/>
    </row>
    <row r="431" spans="1:13" ht="12.75">
      <c r="A431" s="7"/>
      <c r="B431" s="8"/>
      <c r="C431" s="8"/>
      <c r="D431" s="9"/>
      <c r="E431" s="7"/>
      <c r="F431" s="10"/>
      <c r="G431" s="10"/>
      <c r="H431" s="10"/>
      <c r="I431" s="180"/>
      <c r="J431" s="10"/>
      <c r="K431" s="10"/>
      <c r="L431" s="10"/>
      <c r="M431" s="198"/>
    </row>
    <row r="432" spans="1:13" ht="12.75">
      <c r="A432" s="7"/>
      <c r="B432" s="8"/>
      <c r="C432" s="8"/>
      <c r="D432" s="9"/>
      <c r="E432" s="7"/>
      <c r="F432" s="10"/>
      <c r="G432" s="10"/>
      <c r="H432" s="10"/>
      <c r="I432" s="180"/>
      <c r="J432" s="10"/>
      <c r="K432" s="10"/>
      <c r="L432" s="10"/>
      <c r="M432" s="198"/>
    </row>
    <row r="433" spans="1:13" ht="12.75">
      <c r="A433" s="7"/>
      <c r="B433" s="8"/>
      <c r="C433" s="8"/>
      <c r="D433" s="9"/>
      <c r="E433" s="7"/>
      <c r="F433" s="10"/>
      <c r="G433" s="10"/>
      <c r="H433" s="10"/>
      <c r="I433" s="180"/>
      <c r="J433" s="10"/>
      <c r="K433" s="10"/>
      <c r="L433" s="10"/>
      <c r="M433" s="198"/>
    </row>
    <row r="434" spans="1:13" ht="12.75">
      <c r="A434" s="7"/>
      <c r="B434" s="8"/>
      <c r="C434" s="8"/>
      <c r="D434" s="9"/>
      <c r="E434" s="7"/>
      <c r="F434" s="10"/>
      <c r="G434" s="10"/>
      <c r="H434" s="10"/>
      <c r="I434" s="180"/>
      <c r="J434" s="10"/>
      <c r="K434" s="10"/>
      <c r="L434" s="10"/>
      <c r="M434" s="198"/>
    </row>
    <row r="435" spans="1:13" ht="12.75">
      <c r="A435" s="7"/>
      <c r="B435" s="8"/>
      <c r="C435" s="8"/>
      <c r="D435" s="9"/>
      <c r="E435" s="7"/>
      <c r="F435" s="10"/>
      <c r="G435" s="10"/>
      <c r="H435" s="10"/>
      <c r="I435" s="180"/>
      <c r="J435" s="10"/>
      <c r="K435" s="10"/>
      <c r="L435" s="10"/>
      <c r="M435" s="198"/>
    </row>
    <row r="436" spans="1:13" ht="12.75">
      <c r="A436" s="7"/>
      <c r="B436" s="8"/>
      <c r="C436" s="8"/>
      <c r="D436" s="9"/>
      <c r="E436" s="7"/>
      <c r="F436" s="10"/>
      <c r="G436" s="10"/>
      <c r="H436" s="10"/>
      <c r="I436" s="180"/>
      <c r="J436" s="10"/>
      <c r="K436" s="10"/>
      <c r="L436" s="10"/>
      <c r="M436" s="198"/>
    </row>
    <row r="437" spans="1:13" ht="12.75">
      <c r="A437" s="7"/>
      <c r="B437" s="8"/>
      <c r="C437" s="8"/>
      <c r="D437" s="9"/>
      <c r="E437" s="7"/>
      <c r="F437" s="10"/>
      <c r="G437" s="10"/>
      <c r="H437" s="10"/>
      <c r="I437" s="180"/>
      <c r="J437" s="10"/>
      <c r="K437" s="10"/>
      <c r="L437" s="10"/>
      <c r="M437" s="198"/>
    </row>
    <row r="438" spans="1:13" ht="12.75">
      <c r="A438" s="7"/>
      <c r="B438" s="8"/>
      <c r="C438" s="8"/>
      <c r="D438" s="9"/>
      <c r="E438" s="7"/>
      <c r="F438" s="10"/>
      <c r="G438" s="10"/>
      <c r="H438" s="10"/>
      <c r="I438" s="180"/>
      <c r="J438" s="10"/>
      <c r="K438" s="10"/>
      <c r="L438" s="10"/>
      <c r="M438" s="198"/>
    </row>
    <row r="439" spans="1:13" ht="12.75">
      <c r="A439" s="7"/>
      <c r="B439" s="8"/>
      <c r="C439" s="8"/>
      <c r="D439" s="9"/>
      <c r="E439" s="7"/>
      <c r="F439" s="10"/>
      <c r="G439" s="10"/>
      <c r="H439" s="10"/>
      <c r="I439" s="180"/>
      <c r="J439" s="10"/>
      <c r="K439" s="10"/>
      <c r="L439" s="10"/>
      <c r="M439" s="198"/>
    </row>
    <row r="440" spans="1:13" ht="12.75">
      <c r="A440" s="7"/>
      <c r="B440" s="8"/>
      <c r="C440" s="8"/>
      <c r="D440" s="9"/>
      <c r="E440" s="7"/>
      <c r="F440" s="10"/>
      <c r="G440" s="10"/>
      <c r="H440" s="10"/>
      <c r="I440" s="180"/>
      <c r="J440" s="10"/>
      <c r="K440" s="10"/>
      <c r="L440" s="10"/>
      <c r="M440" s="198"/>
    </row>
    <row r="441" spans="1:13" ht="12.75">
      <c r="A441" s="7"/>
      <c r="B441" s="8"/>
      <c r="C441" s="8"/>
      <c r="D441" s="9"/>
      <c r="E441" s="7"/>
      <c r="F441" s="10"/>
      <c r="G441" s="10"/>
      <c r="H441" s="10"/>
      <c r="I441" s="180"/>
      <c r="J441" s="10"/>
      <c r="K441" s="10"/>
      <c r="L441" s="10"/>
      <c r="M441" s="198"/>
    </row>
    <row r="442" spans="1:13" ht="12.75">
      <c r="A442" s="7"/>
      <c r="B442" s="8"/>
      <c r="C442" s="8"/>
      <c r="D442" s="9"/>
      <c r="E442" s="7"/>
      <c r="F442" s="10"/>
      <c r="G442" s="10"/>
      <c r="H442" s="10"/>
      <c r="I442" s="180"/>
      <c r="J442" s="10"/>
      <c r="K442" s="10"/>
      <c r="L442" s="10"/>
      <c r="M442" s="198"/>
    </row>
    <row r="443" spans="1:13" ht="12.75">
      <c r="A443" s="7"/>
      <c r="B443" s="8"/>
      <c r="C443" s="8"/>
      <c r="D443" s="9"/>
      <c r="E443" s="7"/>
      <c r="F443" s="10"/>
      <c r="G443" s="10"/>
      <c r="H443" s="10"/>
      <c r="I443" s="180"/>
      <c r="J443" s="10"/>
      <c r="K443" s="10"/>
      <c r="L443" s="10"/>
      <c r="M443" s="198"/>
    </row>
    <row r="444" spans="1:13" ht="12.75">
      <c r="A444" s="7"/>
      <c r="B444" s="8"/>
      <c r="C444" s="8"/>
      <c r="D444" s="9"/>
      <c r="E444" s="7"/>
      <c r="F444" s="10"/>
      <c r="G444" s="10"/>
      <c r="H444" s="10"/>
      <c r="I444" s="180"/>
      <c r="J444" s="10"/>
      <c r="K444" s="10"/>
      <c r="L444" s="10"/>
      <c r="M444" s="198"/>
    </row>
    <row r="445" spans="1:13" ht="12.75">
      <c r="A445" s="7"/>
      <c r="B445" s="8"/>
      <c r="C445" s="8"/>
      <c r="D445" s="9"/>
      <c r="E445" s="7"/>
      <c r="F445" s="10"/>
      <c r="G445" s="10"/>
      <c r="H445" s="10"/>
      <c r="I445" s="180"/>
      <c r="J445" s="10"/>
      <c r="K445" s="10"/>
      <c r="L445" s="10"/>
      <c r="M445" s="198"/>
    </row>
  </sheetData>
  <sheetProtection/>
  <mergeCells count="23">
    <mergeCell ref="F7:I7"/>
    <mergeCell ref="J7:M7"/>
    <mergeCell ref="A311:D311"/>
    <mergeCell ref="J311:M311"/>
    <mergeCell ref="A5:M5"/>
    <mergeCell ref="A7:A8"/>
    <mergeCell ref="B7:B8"/>
    <mergeCell ref="C7:C8"/>
    <mergeCell ref="D7:D8"/>
    <mergeCell ref="E7:E8"/>
    <mergeCell ref="E219:E220"/>
    <mergeCell ref="A219:A220"/>
    <mergeCell ref="B219:B220"/>
    <mergeCell ref="C219:C220"/>
    <mergeCell ref="D219:D220"/>
    <mergeCell ref="F219:F220"/>
    <mergeCell ref="M219:M220"/>
    <mergeCell ref="G219:G220"/>
    <mergeCell ref="H219:H220"/>
    <mergeCell ref="I219:I220"/>
    <mergeCell ref="J219:J220"/>
    <mergeCell ref="K219:K220"/>
    <mergeCell ref="L219:L220"/>
  </mergeCells>
  <conditionalFormatting sqref="J364:L365 N29:U37">
    <cfRule type="cellIs" priority="1" dxfId="1" operator="equal" stopIfTrue="1">
      <formula>0</formula>
    </cfRule>
  </conditionalFormatting>
  <hyperlinks>
    <hyperlink ref="E22" r:id="rId1" display="http://akts.yu.mk.ua/showdoc/4829/"/>
  </hyperlinks>
  <printOptions horizontalCentered="1"/>
  <pageMargins left="0.1968503937007874" right="0.1968503937007874" top="1.5748031496062993" bottom="0.3937007874015748" header="0.31496062992125984" footer="0.31496062992125984"/>
  <pageSetup fitToHeight="22" horizontalDpi="600" verticalDpi="600" orientation="landscape" paperSize="9" scale="44" r:id="rId2"/>
  <headerFooter differentFirst="1">
    <oddFooter>&amp;C&amp;P</oddFooter>
  </headerFooter>
  <rowBreaks count="7" manualBreakCount="7">
    <brk id="50" max="12" man="1"/>
    <brk id="79" max="12" man="1"/>
    <brk id="102" max="12" man="1"/>
    <brk id="221" max="12" man="1"/>
    <brk id="238" max="12" man="1"/>
    <brk id="254" max="12" man="1"/>
    <brk id="3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